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7100" windowHeight="10908" tabRatio="848" activeTab="0"/>
  </bookViews>
  <sheets>
    <sheet name="1.- Normal to real flow rate" sheetId="1" r:id="rId1"/>
    <sheet name="2.- FAD flow rate" sheetId="2" r:id="rId2"/>
    <sheet name="3.- Normal flow_mass flow_Air" sheetId="3" r:id="rId3"/>
    <sheet name="3.- Normal flow_mass flow_N2" sheetId="4" r:id="rId4"/>
    <sheet name="4.- Standar to Normal" sheetId="5" r:id="rId5"/>
    <sheet name="5.- P = f(H)" sheetId="6" r:id="rId6"/>
    <sheet name="6.CS_Imp" sheetId="7" state="hidden" r:id="rId7"/>
    <sheet name="MM" sheetId="8" r:id="rId8"/>
    <sheet name="Ref" sheetId="9" r:id="rId9"/>
  </sheets>
  <externalReferences>
    <externalReference r:id="rId12"/>
  </externalReferences>
  <definedNames>
    <definedName name="altura">'[1]Hoja2'!$A$4:$A$5</definedName>
    <definedName name="corección">'[1]Hoja2'!$B$4:$B$9</definedName>
    <definedName name="g" localSheetId="3">#REF!</definedName>
    <definedName name="g">#REF!</definedName>
  </definedNames>
  <calcPr fullCalcOnLoad="1"/>
</workbook>
</file>

<file path=xl/sharedStrings.xml><?xml version="1.0" encoding="utf-8"?>
<sst xmlns="http://schemas.openxmlformats.org/spreadsheetml/2006/main" count="1140" uniqueCount="351">
  <si>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</si>
  <si>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V =</t>
  </si>
  <si>
    <r>
      <t>V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</si>
  <si>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</si>
  <si>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t>Pa</t>
  </si>
  <si>
    <t>K</t>
  </si>
  <si>
    <t>°C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</si>
  <si>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</si>
  <si>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 xml:space="preserve"> </t>
  </si>
  <si>
    <t xml:space="preserve">kPa </t>
  </si>
  <si>
    <r>
      <t>P</t>
    </r>
    <r>
      <rPr>
        <vertAlign val="subscript"/>
        <sz val="10"/>
        <rFont val="Arial"/>
        <family val="2"/>
      </rPr>
      <t>atm_loc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</si>
  <si>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</si>
  <si>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</si>
  <si>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P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</si>
  <si>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</si>
  <si>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atm_loc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op</t>
    </r>
  </si>
  <si>
    <r>
      <t>T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 xml:space="preserve"> =</t>
    </r>
  </si>
  <si>
    <r>
      <t>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/P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>) * (T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 * V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 </t>
    </r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</si>
  <si>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</si>
  <si>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</si>
  <si>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</si>
  <si>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</si>
  <si>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kPa (g)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</si>
  <si>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</si>
  <si>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</si>
  <si>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 xml:space="preserve">Valid for </t>
  </si>
  <si>
    <t>0 ºC  &lt; t &lt; 100 ºC</t>
  </si>
  <si>
    <t xml:space="preserve">t = </t>
  </si>
  <si>
    <t>ºC</t>
  </si>
  <si>
    <t>100000 * Exp(153.5411 + 0.066953 *(C3+273.15) - 0.0000505796 * (C3+273.15)^ 2 + 0.00000002183911 * (C3+273.15) ^ 3 - 8990.134 * (C3+273.15) ^ -1 - 25.07797 * Ln((C3+273.15)))</t>
  </si>
  <si>
    <r>
      <t>RH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</si>
  <si>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RH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</si>
  <si>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</si>
  <si>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</si>
  <si>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Saturation pressure of water</t>
  </si>
  <si>
    <r>
      <t>P</t>
    </r>
    <r>
      <rPr>
        <vertAlign val="subscript"/>
        <sz val="10"/>
        <rFont val="Arial"/>
        <family val="2"/>
      </rPr>
      <t>sat</t>
    </r>
    <r>
      <rPr>
        <sz val="10"/>
        <rFont val="Arial"/>
        <family val="2"/>
      </rPr>
      <t xml:space="preserve">= </t>
    </r>
  </si>
  <si>
    <r>
      <t>La presión parcial del aire seco es P</t>
    </r>
    <r>
      <rPr>
        <vertAlign val="subscript"/>
        <sz val="10"/>
        <rFont val="Arial"/>
        <family val="2"/>
      </rPr>
      <t>a_1</t>
    </r>
    <r>
      <rPr>
        <sz val="10"/>
        <rFont val="Arial"/>
        <family val="2"/>
      </rPr>
      <t xml:space="preserve"> </t>
    </r>
  </si>
  <si>
    <r>
      <t>P</t>
    </r>
    <r>
      <rPr>
        <vertAlign val="subscript"/>
        <sz val="9"/>
        <rFont val="Arial"/>
        <family val="2"/>
      </rPr>
      <t>w_2</t>
    </r>
    <r>
      <rPr>
        <sz val="10"/>
        <rFont val="Arial"/>
        <family val="2"/>
      </rPr>
      <t xml:space="preserve"> =</t>
    </r>
  </si>
  <si>
    <r>
      <t>(P</t>
    </r>
    <r>
      <rPr>
        <vertAlign val="subscript"/>
        <sz val="10"/>
        <rFont val="Arial"/>
        <family val="2"/>
      </rPr>
      <t>w_2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>) * 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 xml:space="preserve">  </t>
    </r>
  </si>
  <si>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sat.water_2</t>
    </r>
  </si>
  <si>
    <r>
      <t>(P</t>
    </r>
    <r>
      <rPr>
        <vertAlign val="subscript"/>
        <sz val="10"/>
        <rFont val="Arial"/>
        <family val="2"/>
      </rPr>
      <t>w_2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>) =</t>
    </r>
  </si>
  <si>
    <t>f</t>
  </si>
  <si>
    <r>
      <t>RH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</si>
  <si>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 -</t>
  </si>
  <si>
    <r>
      <t>RH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sat_2</t>
    </r>
  </si>
  <si>
    <r>
      <t>P</t>
    </r>
    <r>
      <rPr>
        <vertAlign val="subscript"/>
        <sz val="9"/>
        <rFont val="Arial"/>
        <family val="2"/>
      </rPr>
      <t>w_1</t>
    </r>
    <r>
      <rPr>
        <sz val="10"/>
        <rFont val="Arial"/>
        <family val="2"/>
      </rPr>
      <t xml:space="preserve"> =</t>
    </r>
  </si>
  <si>
    <r>
      <t>(P</t>
    </r>
    <r>
      <rPr>
        <vertAlign val="subscript"/>
        <sz val="10"/>
        <rFont val="Arial"/>
        <family val="2"/>
      </rPr>
      <t>w_2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>) * P</t>
    </r>
    <r>
      <rPr>
        <vertAlign val="subscript"/>
        <sz val="10"/>
        <rFont val="Arial"/>
        <family val="2"/>
      </rPr>
      <t>sat.water_2</t>
    </r>
  </si>
  <si>
    <r>
      <t>(P</t>
    </r>
    <r>
      <rPr>
        <vertAlign val="subscript"/>
        <sz val="10"/>
        <rFont val="Arial"/>
        <family val="2"/>
      </rPr>
      <t>w_1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sat.water_1</t>
    </r>
    <r>
      <rPr>
        <sz val="10"/>
        <rFont val="Arial"/>
        <family val="2"/>
      </rPr>
      <t>) =</t>
    </r>
  </si>
  <si>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sat.water_1</t>
    </r>
  </si>
  <si>
    <r>
      <t>RH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sat_1</t>
    </r>
  </si>
  <si>
    <r>
      <t>RH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</si>
  <si>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La temperatura normal es   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0°C</t>
    </r>
  </si>
  <si>
    <t xml:space="preserve">La humedad relativa del aire seco  </t>
  </si>
  <si>
    <t>es  RH1 = 0</t>
  </si>
  <si>
    <r>
      <t>P</t>
    </r>
    <r>
      <rPr>
        <vertAlign val="subscript"/>
        <sz val="10"/>
        <rFont val="Arial"/>
        <family val="2"/>
      </rPr>
      <t>w_1</t>
    </r>
    <r>
      <rPr>
        <sz val="10"/>
        <rFont val="Arial"/>
        <family val="2"/>
      </rPr>
      <t xml:space="preserve">= </t>
    </r>
  </si>
  <si>
    <r>
      <t>P</t>
    </r>
    <r>
      <rPr>
        <vertAlign val="subscript"/>
        <sz val="10"/>
        <rFont val="Arial"/>
        <family val="2"/>
      </rPr>
      <t>w_2</t>
    </r>
    <r>
      <rPr>
        <sz val="10"/>
        <rFont val="Arial"/>
        <family val="2"/>
      </rPr>
      <t xml:space="preserve">= </t>
    </r>
  </si>
  <si>
    <t>Free air delivered (FAD)</t>
  </si>
  <si>
    <r>
      <t>P</t>
    </r>
    <r>
      <rPr>
        <vertAlign val="subscript"/>
        <sz val="10"/>
        <rFont val="Arial"/>
        <family val="2"/>
      </rPr>
      <t>sat.wate_2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</si>
  <si>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 * (P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RH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sat.water_1</t>
    </r>
    <r>
      <rPr>
        <sz val="10"/>
        <rFont val="Arial"/>
        <family val="2"/>
      </rPr>
      <t>) / (P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- RH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>)  *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</si>
  <si>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</si>
  <si>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P</t>
    </r>
    <r>
      <rPr>
        <vertAlign val="subscript"/>
        <sz val="10"/>
        <rFont val="Arial"/>
        <family val="2"/>
      </rPr>
      <t>sat.wate1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</si>
  <si>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8"/>
        <rFont val="Arial"/>
        <family val="2"/>
      </rPr>
      <t xml:space="preserve">sat.water_1 </t>
    </r>
    <r>
      <rPr>
        <sz val="8"/>
        <rFont val="Arial"/>
        <family val="2"/>
      </rPr>
      <t xml:space="preserve">= </t>
    </r>
  </si>
  <si>
    <t xml:space="preserve"> - 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</si>
  <si>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 (FAD)</t>
    </r>
  </si>
  <si>
    <r>
      <t>(P</t>
    </r>
    <r>
      <rPr>
        <vertAlign val="subscript"/>
        <sz val="9"/>
        <rFont val="Arial"/>
        <family val="2"/>
      </rPr>
      <t>op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) * (T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/T</t>
    </r>
    <r>
      <rPr>
        <vertAlign val="subscript"/>
        <sz val="9"/>
        <rFont val="Arial"/>
        <family val="2"/>
      </rPr>
      <t>op</t>
    </r>
    <r>
      <rPr>
        <sz val="9"/>
        <rFont val="Arial"/>
        <family val="2"/>
      </rPr>
      <t>) * V</t>
    </r>
    <r>
      <rPr>
        <vertAlign val="subscript"/>
        <sz val="9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</si>
  <si>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 xml:space="preserve">da_1 </t>
    </r>
    <r>
      <rPr>
        <sz val="10"/>
        <rFont val="Arial"/>
        <family val="2"/>
      </rPr>
      <t>=</t>
    </r>
  </si>
  <si>
    <r>
      <t>P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- P</t>
    </r>
    <r>
      <rPr>
        <vertAlign val="subscript"/>
        <sz val="10"/>
        <rFont val="Arial"/>
        <family val="2"/>
      </rPr>
      <t>w_1</t>
    </r>
    <r>
      <rPr>
        <sz val="10"/>
        <rFont val="Arial"/>
        <family val="2"/>
      </rPr>
      <t xml:space="preserve">  </t>
    </r>
  </si>
  <si>
    <t>where the water vapor pressure is calculated as</t>
  </si>
  <si>
    <t>with</t>
  </si>
  <si>
    <t>Relative humidity of ambient air (Also, indicated as RH)</t>
  </si>
  <si>
    <t>Thus, Boyle-Mariot is applied as</t>
  </si>
  <si>
    <t>Normal conditions (1)</t>
  </si>
  <si>
    <t>Intake or local conditions (2)</t>
  </si>
  <si>
    <t xml:space="preserve">Free air delivery is the volume of air delivered under the conditions of </t>
  </si>
  <si>
    <t xml:space="preserve">To obtain the volume flow rate at the intake conditions (2), knowing the </t>
  </si>
  <si>
    <t xml:space="preserve">volume  flowrate at the standard conditions (1), one applicates Boyle-Mariot </t>
  </si>
  <si>
    <t xml:space="preserve">to be applied to the dry air. </t>
  </si>
  <si>
    <t xml:space="preserve">Thus,  dry air partial pressures are to be used. </t>
  </si>
  <si>
    <t>the same as the partial dry air pressure</t>
  </si>
  <si>
    <r>
      <t>P</t>
    </r>
    <r>
      <rPr>
        <vertAlign val="subscript"/>
        <sz val="10"/>
        <rFont val="Arial"/>
        <family val="2"/>
      </rPr>
      <t>w_1</t>
    </r>
    <r>
      <rPr>
        <sz val="10"/>
        <rFont val="Arial"/>
        <family val="2"/>
      </rPr>
      <t xml:space="preserve">  =</t>
    </r>
  </si>
  <si>
    <t>with an air without water vapor</t>
  </si>
  <si>
    <t>thus</t>
  </si>
  <si>
    <r>
      <t>P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</t>
    </r>
  </si>
  <si>
    <t xml:space="preserve"> - Since normal air is a dry air (da), the total air pressure at this conditions is</t>
  </si>
  <si>
    <r>
      <t>P</t>
    </r>
    <r>
      <rPr>
        <vertAlign val="subscript"/>
        <sz val="10"/>
        <rFont val="Arial"/>
        <family val="2"/>
      </rPr>
      <t xml:space="preserve">da_2 </t>
    </r>
    <r>
      <rPr>
        <sz val="10"/>
        <rFont val="Arial"/>
        <family val="2"/>
      </rPr>
      <t>=</t>
    </r>
  </si>
  <si>
    <r>
      <t>P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- P</t>
    </r>
    <r>
      <rPr>
        <vertAlign val="subscript"/>
        <sz val="10"/>
        <rFont val="Arial"/>
        <family val="2"/>
      </rPr>
      <t>w_2</t>
    </r>
    <r>
      <rPr>
        <sz val="10"/>
        <rFont val="Arial"/>
        <family val="2"/>
      </rPr>
      <t xml:space="preserve">  </t>
    </r>
  </si>
  <si>
    <r>
      <t>P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:</t>
    </r>
  </si>
  <si>
    <r>
      <t>P</t>
    </r>
    <r>
      <rPr>
        <vertAlign val="subscript"/>
        <sz val="10"/>
        <rFont val="Arial"/>
        <family val="2"/>
      </rPr>
      <t>w_2</t>
    </r>
    <r>
      <rPr>
        <sz val="10"/>
        <rFont val="Arial"/>
        <family val="2"/>
      </rPr>
      <t xml:space="preserve">  :</t>
    </r>
  </si>
  <si>
    <t>Partial pressure of water vapor in sate 2</t>
  </si>
  <si>
    <t>Total pressure of ambient air  (state 2)</t>
  </si>
  <si>
    <t xml:space="preserve"> - The partial pressure of the dry air (da) in the ambient air (2) is</t>
  </si>
  <si>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:</t>
    </r>
  </si>
  <si>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 xml:space="preserve">sat.water_2 </t>
    </r>
    <r>
      <rPr>
        <sz val="10"/>
        <rFont val="Arial"/>
        <family val="2"/>
      </rPr>
      <t>=</t>
    </r>
  </si>
  <si>
    <r>
      <t>intake to obtain the desired volume flowrate (V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</si>
  <si>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 xml:space="preserve">sat.water_2 </t>
    </r>
    <r>
      <rPr>
        <sz val="8"/>
        <rFont val="Arial"/>
        <family val="2"/>
      </rPr>
      <t xml:space="preserve">= </t>
    </r>
  </si>
  <si>
    <t>de la mezcla de aire y vapor de agua</t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</si>
  <si>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y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son presiones absolutas totales</t>
    </r>
  </si>
  <si>
    <r>
      <t>la temperatura normal  es P</t>
    </r>
    <r>
      <rPr>
        <vertAlign val="subscript"/>
        <sz val="10"/>
        <rFont val="Arial"/>
        <family val="2"/>
      </rPr>
      <t>w_1</t>
    </r>
    <r>
      <rPr>
        <sz val="10"/>
        <rFont val="Arial"/>
        <family val="2"/>
      </rPr>
      <t xml:space="preserve"> </t>
    </r>
  </si>
  <si>
    <t>La presión parcial del vapor de agua a</t>
  </si>
  <si>
    <t>temperature  and pressure existing at the  compressor`s intake (state 2).</t>
  </si>
  <si>
    <t xml:space="preserve">law between both cases.  Since we want a value of dry air, Boyle-Mariot is </t>
  </si>
  <si>
    <r>
      <t>Pressure of saturated water vapor at ambient temperatute "t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</si>
  <si>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t>P</t>
    </r>
    <r>
      <rPr>
        <vertAlign val="subscript"/>
        <sz val="8"/>
        <rFont val="Arial"/>
        <family val="2"/>
      </rPr>
      <t>sat</t>
    </r>
    <r>
      <rPr>
        <sz val="8"/>
        <rFont val="Arial"/>
        <family val="2"/>
      </rPr>
      <t xml:space="preserve"> = </t>
    </r>
  </si>
  <si>
    <t>Air at normal conditions (state "1")</t>
  </si>
  <si>
    <t>Air at ambient conditions (estado "2")</t>
  </si>
  <si>
    <r>
      <t>with  "</t>
    </r>
    <r>
      <rPr>
        <sz val="10"/>
        <rFont val="Symbol"/>
        <family val="1"/>
      </rPr>
      <t>f</t>
    </r>
    <r>
      <rPr>
        <sz val="10"/>
        <rFont val="Arial"/>
        <family val="2"/>
      </rPr>
      <t>" : air Relative Humidity (RH)</t>
    </r>
  </si>
  <si>
    <t>Water vapor pressure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</si>
  <si>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</si>
  <si>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</si>
  <si>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FAD volume flowrate</t>
  </si>
  <si>
    <t>State 1: Normal air conditions</t>
  </si>
  <si>
    <t>State 2: Local ambient air conditions</t>
  </si>
  <si>
    <t xml:space="preserve">Free air delivery (FAD) is the volume of air delivered under the conditions of </t>
  </si>
  <si>
    <t xml:space="preserve">Free air delivery (FAD) is the volume of </t>
  </si>
  <si>
    <t xml:space="preserve">air delivered under the conditions of </t>
  </si>
  <si>
    <t xml:space="preserve">temperature  and pressure existing at </t>
  </si>
  <si>
    <t>the  compressor's intake (state 2).</t>
  </si>
  <si>
    <t>and also compressor intake conditions</t>
  </si>
  <si>
    <r>
      <t>P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</si>
  <si>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t>temperature  and pressure existing at the  compressor's intake (state 2).</t>
  </si>
  <si>
    <t>Normal air conditions (State 1)</t>
  </si>
  <si>
    <r>
      <t>Determination of dry air flowrate (V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 that is to be sucked at the compressor's </t>
    </r>
  </si>
  <si>
    <t>100000 * EXP(153.5411 + 0.066953 *(D36) - 0.0000505796 * (D36)^ 2 + 0.00000002183911 * (D36) ^ 3 - 8990.134 * (D36) ^ -1 - 25.07797 * LN((D17+273.15)))</t>
  </si>
  <si>
    <t>Normal conditions</t>
  </si>
  <si>
    <t>Operation absolute pressure</t>
  </si>
  <si>
    <t>Operation absolute temperature</t>
  </si>
  <si>
    <t>FAD volume flow rate</t>
  </si>
  <si>
    <t>Normal volumetric flow rate</t>
  </si>
  <si>
    <t>Real flow rate data</t>
  </si>
  <si>
    <t>Normal flow rate data</t>
  </si>
  <si>
    <t>Real volumetric flow rate</t>
  </si>
  <si>
    <r>
      <t>P</t>
    </r>
    <r>
      <rPr>
        <vertAlign val="subscript"/>
        <sz val="10"/>
        <rFont val="Arial"/>
        <family val="2"/>
      </rPr>
      <t>sat.water1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</si>
  <si>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 xml:space="preserve"> =</t>
    </r>
  </si>
  <si>
    <t>Imperial standard flow rate data</t>
  </si>
  <si>
    <r>
      <t>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</si>
  <si>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</si>
  <si>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°F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</si>
  <si>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</si>
  <si>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Imperial standard pressure</t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</si>
  <si>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</si>
  <si>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Normal absolute pressure</t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</si>
  <si>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</si>
  <si>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t>Normal absolute temperature</t>
  </si>
  <si>
    <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</si>
  <si>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* (P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) * (T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/T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) </t>
    </r>
  </si>
  <si>
    <t>Imperial standard  flow rate to Normal flow rate</t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</si>
  <si>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</si>
  <si>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</si>
  <si>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>p  / ( R * T)</t>
  </si>
  <si>
    <t>p =</t>
  </si>
  <si>
    <t>R =</t>
  </si>
  <si>
    <t>J/(kg*K)</t>
  </si>
  <si>
    <t>T =</t>
  </si>
  <si>
    <r>
      <t>kg/Nm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</si>
  <si>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Nm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Arial"/>
        <family val="2"/>
      </rPr>
      <t>/h</t>
    </r>
  </si>
  <si>
    <t>Mass flowrate</t>
  </si>
  <si>
    <t>m =</t>
  </si>
  <si>
    <t>kg/h</t>
  </si>
  <si>
    <t>kg/s</t>
  </si>
  <si>
    <t>1  kg =</t>
  </si>
  <si>
    <t>lb</t>
  </si>
  <si>
    <t>lb/s</t>
  </si>
  <si>
    <t>Normal density</t>
  </si>
  <si>
    <r>
      <t>V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</si>
  <si>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* 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"/>
        <family val="2"/>
      </rPr>
      <t>n</t>
    </r>
  </si>
  <si>
    <r>
      <t>m</t>
    </r>
    <r>
      <rPr>
        <sz val="10"/>
        <rFont val="Arial"/>
        <family val="2"/>
      </rPr>
      <t xml:space="preserve"> / 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"/>
        <family val="2"/>
      </rPr>
      <t>n</t>
    </r>
  </si>
  <si>
    <t>Approximate method</t>
  </si>
  <si>
    <t>Aproximate equation for calculating the atmospheric</t>
  </si>
  <si>
    <t>pressure as a function of the height above sea level</t>
  </si>
  <si>
    <t xml:space="preserve">p = </t>
  </si>
  <si>
    <t>101,325* (1 -2,25577E-5 * H)^5,25588</t>
  </si>
  <si>
    <t>H =</t>
  </si>
  <si>
    <t>m</t>
  </si>
  <si>
    <t>kPa</t>
  </si>
  <si>
    <t>The Engineering Toolbox</t>
  </si>
  <si>
    <t>http://www.engineeringtoolbox.com/air-altitude-pressure-d_462.html</t>
  </si>
  <si>
    <t>Esta ecuación es una simplificación de la fórmula</t>
  </si>
  <si>
    <t xml:space="preserve">hipsométrica [2], en la que la temperatura ambiente </t>
  </si>
  <si>
    <t>se toma con un valor aproximado de 15,2 °C</t>
  </si>
  <si>
    <t>Esta ecuación aproximada produce un error máximo</t>
  </si>
  <si>
    <t xml:space="preserve">de 0.1% cuando se aplica en le rango de alturas </t>
  </si>
  <si>
    <t xml:space="preserve">    0  m.sn.m.   &lt;=  H  &lt;=   6000 m.s.n.m.</t>
  </si>
  <si>
    <t>m.a.s.l.</t>
  </si>
  <si>
    <t>kPa (abs)</t>
  </si>
  <si>
    <t>Local atmospheric pressure</t>
  </si>
  <si>
    <t>P =</t>
  </si>
  <si>
    <t>in</t>
  </si>
  <si>
    <t>mm</t>
  </si>
  <si>
    <t>STD</t>
  </si>
  <si>
    <t>Pipe Thickness [mm], according ASME B36.10M</t>
  </si>
  <si>
    <t>ASME B36.10M SCHEDULE / IDENTIFICATION</t>
  </si>
  <si>
    <t>Application</t>
  </si>
  <si>
    <t>Dn =</t>
  </si>
  <si>
    <t>Size</t>
  </si>
  <si>
    <r>
      <t>d</t>
    </r>
    <r>
      <rPr>
        <b/>
        <vertAlign val="subscript"/>
        <sz val="8"/>
        <color indexed="9"/>
        <rFont val="Arial Narrow"/>
        <family val="2"/>
      </rPr>
      <t>ext</t>
    </r>
  </si>
  <si>
    <t>XS</t>
  </si>
  <si>
    <t>XXS</t>
  </si>
  <si>
    <t>(with input validation)</t>
  </si>
  <si>
    <t>SCH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</si>
  <si>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</si>
  <si>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Pipe_Imp_CS_Dint_dn_sch</t>
  </si>
  <si>
    <t>N/A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</si>
  <si>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</si>
  <si>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t>Pipe_Imp_CS_Dext_dn</t>
  </si>
  <si>
    <t>s =</t>
  </si>
  <si>
    <t>Pipe_Imp_CS_Thickness_dn_sch</t>
  </si>
  <si>
    <t>(without input validation)</t>
  </si>
  <si>
    <t>The shedule entered is wrong</t>
  </si>
  <si>
    <t>Carbon steel pipes</t>
  </si>
  <si>
    <t>dn</t>
  </si>
  <si>
    <t xml:space="preserve">Sc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</si>
  <si>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</si>
  <si>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Operating conditions</t>
  </si>
  <si>
    <r>
      <t>p</t>
    </r>
    <r>
      <rPr>
        <vertAlign val="subscript"/>
        <sz val="10"/>
        <rFont val="Arial"/>
        <family val="2"/>
      </rPr>
      <t>atm_loc</t>
    </r>
    <r>
      <rPr>
        <sz val="10"/>
        <rFont val="Arial"/>
        <family val="2"/>
      </rPr>
      <t xml:space="preserve"> = </t>
    </r>
  </si>
  <si>
    <r>
      <t>t</t>
    </r>
    <r>
      <rPr>
        <vertAlign val="subscript"/>
        <sz val="10"/>
        <rFont val="Arial"/>
        <family val="2"/>
      </rPr>
      <t>act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</si>
  <si>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act_g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</si>
  <si>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act_g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atm_loc</t>
    </r>
  </si>
  <si>
    <r>
      <t>t</t>
    </r>
    <r>
      <rPr>
        <vertAlign val="subscript"/>
        <sz val="10"/>
        <rFont val="Arial"/>
        <family val="2"/>
      </rPr>
      <t>act</t>
    </r>
    <r>
      <rPr>
        <sz val="10"/>
        <rFont val="Arial"/>
        <family val="2"/>
      </rPr>
      <t xml:space="preserve"> + 273.15</t>
    </r>
  </si>
  <si>
    <r>
      <t>t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 xml:space="preserve"> + 273.15</t>
    </r>
  </si>
  <si>
    <r>
      <t>H</t>
    </r>
    <r>
      <rPr>
        <vertAlign val="subscript"/>
        <sz val="10"/>
        <rFont val="Arial"/>
        <family val="2"/>
      </rPr>
      <t>loc</t>
    </r>
    <r>
      <rPr>
        <sz val="10"/>
        <rFont val="Arial"/>
        <family val="2"/>
      </rPr>
      <t xml:space="preserve"> =</t>
    </r>
  </si>
  <si>
    <t>Operation pressure</t>
  </si>
  <si>
    <r>
      <t>P</t>
    </r>
    <r>
      <rPr>
        <vertAlign val="subscript"/>
        <sz val="10"/>
        <rFont val="Arial"/>
        <family val="2"/>
      </rPr>
      <t>op_g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</si>
  <si>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op_g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atm_loc</t>
    </r>
  </si>
  <si>
    <r>
      <t>t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 xml:space="preserve"> +273.15</t>
    </r>
  </si>
  <si>
    <t>Operation conditions</t>
  </si>
  <si>
    <t>1.- Normal flow rate to real flow rate</t>
  </si>
  <si>
    <t>2.- Real flow rate to normal flow rate</t>
  </si>
  <si>
    <r>
      <t>3.- Normal flow rate to real flow rate        P</t>
    </r>
    <r>
      <rPr>
        <b/>
        <vertAlign val="subscript"/>
        <sz val="10"/>
        <rFont val="Arial"/>
        <family val="2"/>
      </rPr>
      <t>atm_oc</t>
    </r>
    <r>
      <rPr>
        <b/>
        <sz val="10"/>
        <rFont val="Arial"/>
        <family val="2"/>
      </rPr>
      <t xml:space="preserve"> = f(H)</t>
    </r>
  </si>
  <si>
    <r>
      <t>P</t>
    </r>
    <r>
      <rPr>
        <vertAlign val="subscript"/>
        <sz val="7"/>
        <rFont val="Arial"/>
        <family val="2"/>
      </rPr>
      <t>atm_Loc</t>
    </r>
    <r>
      <rPr>
        <sz val="7"/>
        <rFont val="Arial"/>
        <family val="2"/>
      </rPr>
      <t xml:space="preserve"> = 101,325* (1 -2,25577E-5 * H)^5,25588</t>
    </r>
  </si>
  <si>
    <r>
      <t>4.- Real flow rate to normal flow rate          P</t>
    </r>
    <r>
      <rPr>
        <b/>
        <vertAlign val="subscript"/>
        <sz val="10"/>
        <rFont val="Arial"/>
        <family val="2"/>
      </rPr>
      <t>loc</t>
    </r>
    <r>
      <rPr>
        <b/>
        <sz val="10"/>
        <rFont val="Arial"/>
        <family val="2"/>
      </rPr>
      <t xml:space="preserve"> = f(H)</t>
    </r>
  </si>
  <si>
    <r>
      <t>P</t>
    </r>
    <r>
      <rPr>
        <vertAlign val="subscript"/>
        <sz val="10"/>
        <rFont val="Arial"/>
        <family val="2"/>
      </rPr>
      <t>sat.water_1</t>
    </r>
    <r>
      <rPr>
        <sz val="10"/>
        <rFont val="Arial"/>
        <family val="2"/>
      </rPr>
      <t xml:space="preserve"> =</t>
    </r>
  </si>
  <si>
    <r>
      <t>f(T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</si>
  <si>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f(T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</si>
  <si>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FAD conditions (State 2))</t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</si>
  <si>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* 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RH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sat.water_2</t>
    </r>
    <r>
      <rPr>
        <sz val="10"/>
        <rFont val="Arial"/>
        <family val="2"/>
      </rPr>
      <t>) / (P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- RH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P</t>
    </r>
    <r>
      <rPr>
        <vertAlign val="subscript"/>
        <sz val="10"/>
        <rFont val="Arial"/>
        <family val="2"/>
      </rPr>
      <t>sat.water_1</t>
    </r>
    <r>
      <rPr>
        <sz val="10"/>
        <rFont val="Arial"/>
        <family val="2"/>
      </rPr>
      <t>)  *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/ 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</si>
  <si>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r</t>
    </r>
    <r>
      <rPr>
        <vertAlign val="subscript"/>
        <sz val="10"/>
        <rFont val="Arial"/>
        <family val="2"/>
      </rPr>
      <t>act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</si>
  <si>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>1.- Normal flow rate (state 1) to FAD flow rate (state 2)</t>
  </si>
  <si>
    <t>2.- FAD flow rate (state 2) to Normal flow rate (state 1)</t>
  </si>
  <si>
    <t>3.- Mass flow rate imperial to Normal</t>
  </si>
  <si>
    <t>5.- Actual density</t>
  </si>
  <si>
    <t xml:space="preserve"> =</t>
  </si>
  <si>
    <t>2.- Mass flow rate to Normal flow rate. SI</t>
  </si>
  <si>
    <t>1.-Normal flow rate to mass flow rate. SI</t>
  </si>
  <si>
    <t>flow rate. SI</t>
  </si>
  <si>
    <t xml:space="preserve">4.- Normal flow rate  to mass flow </t>
  </si>
  <si>
    <t>rate imperial</t>
  </si>
  <si>
    <t>Imperial standard temperature</t>
  </si>
  <si>
    <t>Standard  conditions (Imperial)</t>
  </si>
  <si>
    <t>Standard volumetric flow rate to</t>
  </si>
  <si>
    <t>Air density and mass flow rates</t>
  </si>
  <si>
    <t>Air constant</t>
  </si>
  <si>
    <t>Nitrogen constant</t>
  </si>
  <si>
    <t>Rg / MM</t>
  </si>
  <si>
    <t>Rg =</t>
  </si>
  <si>
    <t>[ J / (kmol*K)]</t>
  </si>
  <si>
    <t>MM =</t>
  </si>
  <si>
    <t>kg/kmol</t>
  </si>
  <si>
    <t>Molecular masses from [1]</t>
  </si>
  <si>
    <t>[1]</t>
  </si>
  <si>
    <t>also</t>
  </si>
  <si>
    <t>www.piping-tools.net</t>
  </si>
  <si>
    <t>Atmospheric_temperature_pressure_and_density_as_function_of_the_height_above_sea_level.xlsm</t>
  </si>
  <si>
    <t>Nitrogen density and mass flow rates</t>
  </si>
  <si>
    <t>http://www.engineeringtoolbox.com/molecular-weight-gas-vapor-d_1156.html</t>
  </si>
  <si>
    <t>Molecular Weight - Gases and Vapors</t>
  </si>
  <si>
    <t>Molecular mass of common gases and vapors</t>
  </si>
  <si>
    <t xml:space="preserve">The molecular weight of a substance, also called molecular mass, is the </t>
  </si>
  <si>
    <t xml:space="preserve">mass of one molecule of that substance, relative to the unified atomic </t>
  </si>
  <si>
    <t>mass unit u equal to 1/12 the mass of one atom of carbon-12.</t>
  </si>
  <si>
    <t>Gas or Vapor</t>
  </si>
  <si>
    <r>
      <t>Acetylene, C</t>
    </r>
    <r>
      <rPr>
        <vertAlign val="subscript"/>
        <sz val="11"/>
        <color indexed="8"/>
        <rFont val="Calibri"/>
        <family val="2"/>
      </rPr>
      <t>2</t>
    </r>
    <r>
      <rPr>
        <sz val="10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2</t>
    </r>
  </si>
  <si>
    <r>
      <t>Hydrogen, H</t>
    </r>
    <r>
      <rPr>
        <vertAlign val="subscript"/>
        <sz val="11"/>
        <color indexed="8"/>
        <rFont val="Calibri"/>
        <family val="2"/>
      </rPr>
      <t>2</t>
    </r>
  </si>
  <si>
    <t>R-11</t>
  </si>
  <si>
    <t>Air</t>
  </si>
  <si>
    <t>Hydrogen Chloride</t>
  </si>
  <si>
    <t>R-12</t>
  </si>
  <si>
    <t>Ammonia (R-717)</t>
  </si>
  <si>
    <t>Hydrogen Sulfide</t>
  </si>
  <si>
    <t>R-22</t>
  </si>
  <si>
    <t>Argon, Ar</t>
  </si>
  <si>
    <t>Hydroxyl, OH</t>
  </si>
  <si>
    <t>R-114</t>
  </si>
  <si>
    <t>Benzene</t>
  </si>
  <si>
    <t>Krypton</t>
  </si>
  <si>
    <t>R-123</t>
  </si>
  <si>
    <r>
      <t>N-Butane, C</t>
    </r>
    <r>
      <rPr>
        <vertAlign val="subscript"/>
        <sz val="11"/>
        <color indexed="8"/>
        <rFont val="Calibri"/>
        <family val="2"/>
      </rPr>
      <t>4</t>
    </r>
    <r>
      <rPr>
        <sz val="10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10</t>
    </r>
  </si>
  <si>
    <r>
      <t>Methane, CH</t>
    </r>
    <r>
      <rPr>
        <vertAlign val="subscript"/>
        <sz val="11"/>
        <color indexed="8"/>
        <rFont val="Calibri"/>
        <family val="2"/>
      </rPr>
      <t>4</t>
    </r>
  </si>
  <si>
    <t>R-134a</t>
  </si>
  <si>
    <t>Iso-Butane (2-Metyl propane)</t>
  </si>
  <si>
    <t>Methyl Alcohol</t>
  </si>
  <si>
    <t>R-611</t>
  </si>
  <si>
    <t>Butadiene</t>
  </si>
  <si>
    <t>Methyl Butane</t>
  </si>
  <si>
    <t>Sulfur</t>
  </si>
  <si>
    <t>1-Butene</t>
  </si>
  <si>
    <t>Methyl Chloride</t>
  </si>
  <si>
    <t>Sulfur Dioxide</t>
  </si>
  <si>
    <t>cis -2-Butene</t>
  </si>
  <si>
    <t>Natural Gas</t>
  </si>
  <si>
    <t>Sulfuric Oxide</t>
  </si>
  <si>
    <t>trans-2-Butene</t>
  </si>
  <si>
    <t>Neon, Ne</t>
  </si>
  <si>
    <t>Toluene</t>
  </si>
  <si>
    <t>Isobutene</t>
  </si>
  <si>
    <r>
      <t>Nitric Oxide, NO</t>
    </r>
    <r>
      <rPr>
        <vertAlign val="subscript"/>
        <sz val="11"/>
        <color indexed="8"/>
        <rFont val="Calibri"/>
        <family val="2"/>
      </rPr>
      <t>2</t>
    </r>
  </si>
  <si>
    <t>Xenon</t>
  </si>
  <si>
    <r>
      <t>Carbon Dioxide, CO</t>
    </r>
    <r>
      <rPr>
        <vertAlign val="subscript"/>
        <sz val="11"/>
        <color indexed="8"/>
        <rFont val="Calibri"/>
        <family val="2"/>
      </rPr>
      <t>2</t>
    </r>
  </si>
  <si>
    <r>
      <t>Nitrogen, N</t>
    </r>
    <r>
      <rPr>
        <vertAlign val="subscript"/>
        <sz val="11"/>
        <color indexed="8"/>
        <rFont val="Calibri"/>
        <family val="2"/>
      </rPr>
      <t>2</t>
    </r>
  </si>
  <si>
    <r>
      <t>Water Vapor - Steam, H</t>
    </r>
    <r>
      <rPr>
        <vertAlign val="subscript"/>
        <sz val="11"/>
        <color indexed="8"/>
        <rFont val="Calibri"/>
        <family val="2"/>
      </rPr>
      <t>2</t>
    </r>
    <r>
      <rPr>
        <sz val="10"/>
        <rFont val="Arial"/>
        <family val="2"/>
      </rPr>
      <t>O</t>
    </r>
  </si>
  <si>
    <t>Carbon Disulphide</t>
  </si>
  <si>
    <t>Nitrous Oxide</t>
  </si>
  <si>
    <t>Carbon Monoxide, CO</t>
  </si>
  <si>
    <t>N-Octane</t>
  </si>
  <si>
    <t>Chlorine</t>
  </si>
  <si>
    <r>
      <t>Oxygen, O</t>
    </r>
    <r>
      <rPr>
        <vertAlign val="subscript"/>
        <sz val="11"/>
        <color indexed="8"/>
        <rFont val="Calibri"/>
        <family val="2"/>
      </rPr>
      <t>2</t>
    </r>
  </si>
  <si>
    <t>Cyclohexane</t>
  </si>
  <si>
    <t>Ozone</t>
  </si>
  <si>
    <t>Deuterium</t>
  </si>
  <si>
    <t>N-Pentane</t>
  </si>
  <si>
    <r>
      <t>Ethane, C</t>
    </r>
    <r>
      <rPr>
        <vertAlign val="subscript"/>
        <sz val="11"/>
        <color indexed="8"/>
        <rFont val="Calibri"/>
        <family val="2"/>
      </rPr>
      <t>2</t>
    </r>
    <r>
      <rPr>
        <sz val="10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6</t>
    </r>
  </si>
  <si>
    <t>Iso-Pentane</t>
  </si>
  <si>
    <t>Ethyl Alcohol</t>
  </si>
  <si>
    <r>
      <t>Propane, C</t>
    </r>
    <r>
      <rPr>
        <vertAlign val="subscript"/>
        <sz val="11"/>
        <color indexed="8"/>
        <rFont val="Calibri"/>
        <family val="2"/>
      </rPr>
      <t>3</t>
    </r>
    <r>
      <rPr>
        <sz val="10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8</t>
    </r>
  </si>
  <si>
    <t>Ethyl Chloride</t>
  </si>
  <si>
    <t>Propylene</t>
  </si>
  <si>
    <r>
      <t>Ethylene, C</t>
    </r>
    <r>
      <rPr>
        <vertAlign val="subscript"/>
        <sz val="11"/>
        <color indexed="8"/>
        <rFont val="Calibri"/>
        <family val="2"/>
      </rPr>
      <t>2</t>
    </r>
    <r>
      <rPr>
        <sz val="10"/>
        <rFont val="Arial"/>
        <family val="2"/>
      </rPr>
      <t>H</t>
    </r>
    <r>
      <rPr>
        <vertAlign val="subscript"/>
        <sz val="11"/>
        <color indexed="8"/>
        <rFont val="Calibri"/>
        <family val="2"/>
      </rPr>
      <t>4</t>
    </r>
  </si>
  <si>
    <t>Fluorine</t>
  </si>
  <si>
    <t>Helium, He</t>
  </si>
  <si>
    <t>N-Heptane</t>
  </si>
  <si>
    <t>Hexane</t>
  </si>
  <si>
    <t>Hydrochloric Acid</t>
  </si>
  <si>
    <t>Rev. cjc. 03.07.2013</t>
  </si>
  <si>
    <r>
      <t>V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</si>
  <si>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 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 * (P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</si>
  <si>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Sm³/min</t>
  </si>
  <si>
    <t>1 ft =</t>
  </si>
  <si>
    <t>1 ft ³ =</t>
  </si>
  <si>
    <t>m³</t>
  </si>
  <si>
    <t>1 ft ³/min =</t>
  </si>
  <si>
    <t>m³/min</t>
  </si>
  <si>
    <t>1 cfm =</t>
  </si>
  <si>
    <t>1 Scfm =</t>
  </si>
  <si>
    <r>
      <t>1 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/min =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</si>
  <si>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/min</t>
    </r>
  </si>
  <si>
    <t>Standard cubic feet a minute @ 68 ªF</t>
  </si>
  <si>
    <t>Molecular mass</t>
  </si>
  <si>
    <t>cjcruz[at]piping-tools.net</t>
  </si>
  <si>
    <t>Normal air density</t>
  </si>
  <si>
    <r>
      <t>Nm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</si>
  <si>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Rev. cjc. 21.04.02.2016</t>
  </si>
  <si>
    <t>Normal_to_real_flow_rate_and_FAD_flow rate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</si>
</sst>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.0000"/>
    <numFmt numFmtId="168" formatCode="0.000"/>
    <numFmt numFmtId="169" formatCode="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10"/>
      <name val="Symbol"/>
      <family val="1"/>
    </font>
    <font>
      <vertAlign val="sub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Symbol"/>
      <family val="1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8"/>
      <name val="Arial Narrow"/>
      <family val="2"/>
    </font>
    <font>
      <sz val="16"/>
      <color indexed="12"/>
      <name val="Arial"/>
      <family val="2"/>
    </font>
    <font>
      <b/>
      <sz val="10"/>
      <name val="MS Sans Serif"/>
      <family val="2"/>
    </font>
    <font>
      <b/>
      <sz val="8"/>
      <color indexed="9"/>
      <name val="Arial Narrow"/>
      <family val="2"/>
    </font>
    <font>
      <b/>
      <vertAlign val="subscript"/>
      <sz val="8"/>
      <color indexed="9"/>
      <name val="Arial Narrow"/>
      <family val="2"/>
    </font>
    <font>
      <sz val="10"/>
      <name val="MS Sans Serif"/>
      <family val="2"/>
    </font>
    <font>
      <sz val="7"/>
      <name val="Arial"/>
      <family val="2"/>
    </font>
    <font>
      <vertAlign val="subscript"/>
      <sz val="7"/>
      <name val="Arial"/>
      <family val="2"/>
    </font>
    <font>
      <vertAlign val="subscript"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u val="single"/>
      <sz val="8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/>
    </border>
    <border>
      <left/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/>
      <right style="thin"/>
      <top style="thin"/>
      <bottom style="thin"/>
    </border>
    <border>
      <left style="thin">
        <color rgb="FF0070C0"/>
      </left>
      <right/>
      <top/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/>
      <bottom/>
    </border>
    <border>
      <left style="double">
        <color rgb="FF0070C0"/>
      </left>
      <right/>
      <top/>
      <bottom/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 style="double">
        <color rgb="FF0070C0"/>
      </top>
      <bottom/>
    </border>
    <border>
      <left/>
      <right style="double">
        <color rgb="FF0070C0"/>
      </right>
      <top/>
      <bottom/>
    </border>
    <border>
      <left/>
      <right style="double">
        <color rgb="FF0070C0"/>
      </right>
      <top/>
      <bottom style="double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thin">
        <color rgb="FF0070C0"/>
      </left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/>
      <bottom/>
    </border>
    <border>
      <left/>
      <right style="thin">
        <color rgb="FF0000FF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12"/>
      </left>
      <right/>
      <top style="thin">
        <color indexed="12"/>
      </top>
      <bottom style="thin"/>
    </border>
    <border>
      <left/>
      <right/>
      <top style="thin">
        <color indexed="12"/>
      </top>
      <bottom style="thin"/>
    </border>
    <border>
      <left/>
      <right style="thin">
        <color indexed="12"/>
      </right>
      <top style="thin">
        <color indexed="12"/>
      </top>
      <bottom style="thin"/>
    </border>
    <border>
      <left/>
      <right/>
      <top/>
      <bottom style="thin">
        <color indexed="1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double">
        <color rgb="FF0000FF"/>
      </left>
      <right/>
      <top style="double">
        <color rgb="FF0000FF"/>
      </top>
      <bottom style="double">
        <color rgb="FF0000FF"/>
      </bottom>
    </border>
    <border>
      <left/>
      <right/>
      <top style="double">
        <color rgb="FF0000FF"/>
      </top>
      <bottom style="double">
        <color rgb="FF0000FF"/>
      </bottom>
    </border>
    <border>
      <left/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indexed="14"/>
      </left>
      <right style="thin"/>
      <top style="double">
        <color indexed="14"/>
      </top>
      <bottom style="thin"/>
    </border>
    <border>
      <left/>
      <right style="thin"/>
      <top style="double">
        <color indexed="14"/>
      </top>
      <bottom style="thin"/>
    </border>
    <border>
      <left style="thin"/>
      <right style="thin"/>
      <top style="double">
        <color indexed="14"/>
      </top>
      <bottom style="thin"/>
    </border>
    <border>
      <left style="thin"/>
      <right style="double">
        <color indexed="14"/>
      </right>
      <top style="double">
        <color indexed="14"/>
      </top>
      <bottom style="thin"/>
    </border>
    <border>
      <left style="double">
        <color indexed="14"/>
      </left>
      <right style="double"/>
      <top style="thin"/>
      <bottom/>
    </border>
    <border>
      <left style="thin"/>
      <right style="thin"/>
      <top style="thin"/>
      <bottom/>
    </border>
    <border>
      <left style="thin"/>
      <right style="double">
        <color indexed="14"/>
      </right>
      <top style="thin"/>
      <bottom/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double">
        <color indexed="14"/>
      </left>
      <right style="double">
        <color indexed="14"/>
      </right>
      <top style="thin"/>
      <bottom style="thin"/>
    </border>
    <border>
      <left style="double">
        <color indexed="14"/>
      </left>
      <right style="thin"/>
      <top style="thin"/>
      <bottom style="thin"/>
    </border>
    <border>
      <left style="thin"/>
      <right style="double">
        <color indexed="14"/>
      </right>
      <top style="thin"/>
      <bottom style="thin"/>
    </border>
    <border>
      <left style="double">
        <color indexed="14"/>
      </left>
      <right style="double">
        <color indexed="14"/>
      </right>
      <top style="thin"/>
      <bottom style="double">
        <color indexed="14"/>
      </bottom>
    </border>
    <border>
      <left style="thin"/>
      <right style="thin"/>
      <top style="thin"/>
      <bottom style="double">
        <color indexed="14"/>
      </bottom>
    </border>
    <border>
      <left/>
      <right/>
      <top style="double">
        <color indexed="12"/>
      </top>
      <bottom/>
    </border>
    <border>
      <left style="thin"/>
      <right style="thin"/>
      <top style="double">
        <color indexed="12"/>
      </top>
      <bottom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/>
      <top/>
      <bottom/>
    </border>
    <border>
      <left style="thin"/>
      <right style="thin"/>
      <top/>
      <bottom/>
    </border>
    <border>
      <left style="thin"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 style="thin"/>
      <right style="thin"/>
      <top/>
      <bottom style="double">
        <color indexed="12"/>
      </bottom>
    </border>
    <border>
      <left style="thin"/>
      <right style="double">
        <color indexed="12"/>
      </right>
      <top/>
      <bottom style="double">
        <color indexed="12"/>
      </bottom>
    </border>
    <border>
      <left style="double">
        <color indexed="12"/>
      </left>
      <right/>
      <top style="double">
        <color indexed="12"/>
      </top>
      <bottom/>
    </border>
    <border>
      <left style="double">
        <color indexed="12"/>
      </left>
      <right/>
      <top/>
      <bottom style="thin"/>
    </border>
    <border>
      <left style="double">
        <color indexed="14"/>
      </left>
      <right style="thin"/>
      <top style="thin"/>
      <bottom style="double">
        <color indexed="14"/>
      </bottom>
    </border>
    <border>
      <left style="thin"/>
      <right style="double">
        <color indexed="14"/>
      </right>
      <top style="thin"/>
      <bottom style="double">
        <color indexed="14"/>
      </bottom>
    </border>
    <border>
      <left style="thin"/>
      <right style="double">
        <color indexed="12"/>
      </right>
      <top style="double">
        <color indexed="12"/>
      </top>
      <bottom/>
    </border>
    <border>
      <left style="double">
        <color indexed="14"/>
      </left>
      <right/>
      <top style="double">
        <color indexed="14"/>
      </top>
      <bottom style="thin"/>
    </border>
    <border>
      <left style="double">
        <color indexed="14"/>
      </left>
      <right/>
      <top style="thin"/>
      <bottom style="thin"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double">
        <color indexed="12"/>
      </bottom>
    </border>
    <border>
      <left style="thin">
        <color rgb="FF0070C0"/>
      </left>
      <right/>
      <top style="thin">
        <color rgb="FF0070C0"/>
      </top>
      <bottom style="double">
        <color indexed="12"/>
      </bottom>
    </border>
    <border>
      <left/>
      <right/>
      <top style="thin">
        <color rgb="FF0070C0"/>
      </top>
      <bottom style="double">
        <color indexed="12"/>
      </bottom>
    </border>
    <border>
      <left/>
      <right style="thin">
        <color rgb="FF0070C0"/>
      </right>
      <top style="thin">
        <color rgb="FF0070C0"/>
      </top>
      <bottom style="double">
        <color indexed="12"/>
      </bottom>
    </border>
    <border>
      <left/>
      <right/>
      <top/>
      <bottom style="thin">
        <color rgb="FF0070C0"/>
      </bottom>
    </border>
    <border>
      <left style="double">
        <color rgb="FF0070C0"/>
      </left>
      <right/>
      <top style="thin"/>
      <bottom style="double">
        <color rgb="FF0070C0"/>
      </bottom>
    </border>
    <border>
      <left/>
      <right/>
      <top style="thin"/>
      <bottom style="double">
        <color rgb="FF0070C0"/>
      </bottom>
    </border>
    <border>
      <left/>
      <right style="thin"/>
      <top style="thin"/>
      <bottom style="double">
        <color rgb="FF0070C0"/>
      </bottom>
    </border>
    <border>
      <left/>
      <right style="double">
        <color indexed="12"/>
      </right>
      <top style="double">
        <color indexed="12"/>
      </top>
      <bottom/>
    </border>
    <border>
      <left style="thin">
        <color rgb="FF0000FF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 style="double">
        <color rgb="FF0000FF"/>
      </left>
      <right/>
      <top/>
      <bottom/>
    </border>
    <border>
      <left style="double">
        <color rgb="FF0000FF"/>
      </left>
      <right/>
      <top style="double">
        <color rgb="FF0000FF"/>
      </top>
      <bottom/>
    </border>
    <border>
      <left/>
      <right/>
      <top style="double">
        <color rgb="FF0000FF"/>
      </top>
      <bottom/>
    </border>
    <border>
      <left style="double">
        <color rgb="FF0000FF"/>
      </left>
      <right/>
      <top/>
      <bottom style="double">
        <color rgb="FF0000FF"/>
      </bottom>
    </border>
    <border>
      <left style="thin">
        <color rgb="FF0070C0"/>
      </left>
      <right/>
      <top style="thin">
        <color rgb="FF0070C0"/>
      </top>
      <bottom style="double">
        <color rgb="FF0000FF"/>
      </bottom>
    </border>
    <border>
      <left/>
      <right style="thin">
        <color rgb="FF0070C0"/>
      </right>
      <top style="thin">
        <color rgb="FF0070C0"/>
      </top>
      <bottom style="double">
        <color rgb="FF0000FF"/>
      </bottom>
    </border>
    <border>
      <left/>
      <right/>
      <top/>
      <bottom style="double">
        <color rgb="FF0000FF"/>
      </bottom>
    </border>
    <border>
      <left/>
      <right style="double">
        <color rgb="FF0000FF"/>
      </right>
      <top style="double">
        <color rgb="FF0000FF"/>
      </top>
      <bottom/>
    </border>
    <border>
      <left/>
      <right style="double">
        <color rgb="FF0000FF"/>
      </right>
      <top/>
      <bottom/>
    </border>
    <border>
      <left/>
      <right style="double">
        <color rgb="FF0000FF"/>
      </right>
      <top/>
      <bottom style="double">
        <color rgb="FF0000FF"/>
      </bottom>
    </border>
    <border>
      <left style="thin"/>
      <right/>
      <top style="thin">
        <color rgb="FF0070C0"/>
      </top>
      <bottom style="thin"/>
    </border>
    <border>
      <left/>
      <right/>
      <top style="thin">
        <color rgb="FF0070C0"/>
      </top>
      <bottom style="thin"/>
    </border>
    <border>
      <left/>
      <right style="thin"/>
      <top style="thin">
        <color rgb="FF0070C0"/>
      </top>
      <bottom style="thin"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 style="thin"/>
      <top style="thin"/>
      <bottom/>
    </border>
    <border>
      <left style="thin"/>
      <right style="thick">
        <color rgb="FF0070C0"/>
      </right>
      <top style="thin"/>
      <bottom/>
    </border>
    <border>
      <left style="thick">
        <color rgb="FF0070C0"/>
      </left>
      <right style="thin"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/>
      <top style="thin">
        <color rgb="FF0070C0"/>
      </top>
      <bottom style="double">
        <color rgb="FF00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3" fontId="4" fillId="0" borderId="14" xfId="0" applyNumberFormat="1" applyFont="1" applyBorder="1" applyAlignment="1">
      <alignment horizontal="left"/>
    </xf>
    <xf numFmtId="0" fontId="0" fillId="0" borderId="12" xfId="0" applyBorder="1" applyAlignment="1">
      <alignment/>
    </xf>
    <xf numFmtId="3" fontId="0" fillId="33" borderId="15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34" borderId="15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33" xfId="0" applyNumberFormat="1" applyFill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35" borderId="29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3" fontId="0" fillId="35" borderId="27" xfId="0" applyNumberFormat="1" applyFill="1" applyBorder="1" applyAlignment="1">
      <alignment horizontal="center"/>
    </xf>
    <xf numFmtId="4" fontId="0" fillId="35" borderId="28" xfId="0" applyNumberFormat="1" applyFill="1" applyBorder="1" applyAlignment="1">
      <alignment horizontal="center"/>
    </xf>
    <xf numFmtId="3" fontId="0" fillId="35" borderId="29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4" xfId="0" applyFont="1" applyBorder="1" applyAlignment="1">
      <alignment/>
    </xf>
    <xf numFmtId="3" fontId="0" fillId="0" borderId="3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left"/>
    </xf>
    <xf numFmtId="4" fontId="0" fillId="0" borderId="40" xfId="0" applyNumberFormat="1" applyFill="1" applyBorder="1" applyAlignment="1">
      <alignment horizontal="center"/>
    </xf>
    <xf numFmtId="3" fontId="0" fillId="0" borderId="41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ont="1" applyBorder="1" applyAlignment="1">
      <alignment horizontal="center"/>
    </xf>
    <xf numFmtId="3" fontId="0" fillId="0" borderId="46" xfId="0" applyNumberFormat="1" applyFill="1" applyBorder="1" applyAlignment="1">
      <alignment/>
    </xf>
    <xf numFmtId="3" fontId="0" fillId="0" borderId="42" xfId="0" applyNumberFormat="1" applyFont="1" applyBorder="1" applyAlignment="1">
      <alignment horizontal="left"/>
    </xf>
    <xf numFmtId="3" fontId="0" fillId="0" borderId="46" xfId="0" applyNumberForma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Font="1" applyBorder="1" applyAlignment="1">
      <alignment/>
    </xf>
    <xf numFmtId="0" fontId="7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41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7" fontId="0" fillId="0" borderId="57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35" borderId="58" xfId="0" applyFill="1" applyBorder="1" applyAlignment="1">
      <alignment horizontal="center"/>
    </xf>
    <xf numFmtId="167" fontId="0" fillId="35" borderId="59" xfId="0" applyNumberFormat="1" applyFill="1" applyBorder="1" applyAlignment="1">
      <alignment horizontal="center"/>
    </xf>
    <xf numFmtId="0" fontId="0" fillId="35" borderId="60" xfId="0" applyFill="1" applyBorder="1" applyAlignment="1">
      <alignment/>
    </xf>
    <xf numFmtId="0" fontId="0" fillId="34" borderId="61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2" xfId="0" applyBorder="1" applyAlignment="1">
      <alignment/>
    </xf>
    <xf numFmtId="0" fontId="0" fillId="35" borderId="5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4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58" xfId="0" applyNumberFormat="1" applyBorder="1" applyAlignment="1">
      <alignment horizontal="center"/>
    </xf>
    <xf numFmtId="3" fontId="0" fillId="0" borderId="6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0" borderId="49" xfId="0" applyFont="1" applyBorder="1" applyAlignment="1">
      <alignment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ill="1" applyBorder="1" applyAlignment="1">
      <alignment horizontal="center"/>
    </xf>
    <xf numFmtId="3" fontId="0" fillId="0" borderId="4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65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18" fillId="0" borderId="67" xfId="0" applyFont="1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19" fillId="37" borderId="69" xfId="0" applyFont="1" applyFill="1" applyBorder="1" applyAlignment="1" applyProtection="1">
      <alignment horizontal="center"/>
      <protection/>
    </xf>
    <xf numFmtId="0" fontId="19" fillId="37" borderId="50" xfId="0" applyFont="1" applyFill="1" applyBorder="1" applyAlignment="1" applyProtection="1">
      <alignment horizontal="center"/>
      <protection/>
    </xf>
    <xf numFmtId="0" fontId="19" fillId="37" borderId="51" xfId="0" applyFont="1" applyFill="1" applyBorder="1" applyAlignment="1" applyProtection="1">
      <alignment horizontal="center"/>
      <protection/>
    </xf>
    <xf numFmtId="0" fontId="19" fillId="37" borderId="70" xfId="0" applyFont="1" applyFill="1" applyBorder="1" applyAlignment="1" applyProtection="1">
      <alignment horizontal="center"/>
      <protection/>
    </xf>
    <xf numFmtId="0" fontId="19" fillId="37" borderId="71" xfId="0" applyFont="1" applyFill="1" applyBorder="1" applyAlignment="1" applyProtection="1">
      <alignment horizontal="center"/>
      <protection/>
    </xf>
    <xf numFmtId="13" fontId="0" fillId="0" borderId="72" xfId="0" applyNumberFormat="1" applyBorder="1" applyAlignment="1" applyProtection="1">
      <alignment/>
      <protection/>
    </xf>
    <xf numFmtId="0" fontId="0" fillId="0" borderId="72" xfId="0" applyBorder="1" applyAlignment="1" applyProtection="1">
      <alignment horizontal="center"/>
      <protection/>
    </xf>
    <xf numFmtId="0" fontId="18" fillId="33" borderId="65" xfId="0" applyFont="1" applyFill="1" applyBorder="1" applyAlignment="1" applyProtection="1">
      <alignment horizontal="center"/>
      <protection/>
    </xf>
    <xf numFmtId="0" fontId="18" fillId="33" borderId="66" xfId="0" applyFont="1" applyFill="1" applyBorder="1" applyAlignment="1" applyProtection="1">
      <alignment horizontal="center"/>
      <protection/>
    </xf>
    <xf numFmtId="0" fontId="18" fillId="33" borderId="67" xfId="0" applyFont="1" applyFill="1" applyBorder="1" applyAlignment="1" applyProtection="1">
      <alignment horizontal="center"/>
      <protection/>
    </xf>
    <xf numFmtId="0" fontId="0" fillId="0" borderId="67" xfId="0" applyBorder="1" applyAlignment="1" applyProtection="1" quotePrefix="1">
      <alignment horizontal="center"/>
      <protection/>
    </xf>
    <xf numFmtId="0" fontId="18" fillId="33" borderId="68" xfId="0" applyFont="1" applyFill="1" applyBorder="1" applyAlignment="1" applyProtection="1">
      <alignment horizontal="center"/>
      <protection/>
    </xf>
    <xf numFmtId="13" fontId="0" fillId="0" borderId="73" xfId="0" applyNumberFormat="1" applyBorder="1" applyAlignment="1" applyProtection="1">
      <alignment/>
      <protection/>
    </xf>
    <xf numFmtId="0" fontId="0" fillId="0" borderId="73" xfId="0" applyBorder="1" applyAlignment="1" applyProtection="1">
      <alignment horizontal="center"/>
      <protection/>
    </xf>
    <xf numFmtId="0" fontId="18" fillId="33" borderId="74" xfId="0" applyFont="1" applyFill="1" applyBorder="1" applyAlignment="1" applyProtection="1">
      <alignment horizontal="center"/>
      <protection/>
    </xf>
    <xf numFmtId="0" fontId="18" fillId="33" borderId="3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8" fillId="33" borderId="15" xfId="0" applyFont="1" applyFill="1" applyBorder="1" applyAlignment="1" applyProtection="1">
      <alignment horizontal="center"/>
      <protection/>
    </xf>
    <xf numFmtId="0" fontId="18" fillId="33" borderId="75" xfId="0" applyFont="1" applyFill="1" applyBorder="1" applyAlignment="1" applyProtection="1">
      <alignment horizontal="center"/>
      <protection/>
    </xf>
    <xf numFmtId="3" fontId="0" fillId="0" borderId="73" xfId="0" applyNumberFormat="1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21" fillId="33" borderId="74" xfId="0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/>
      <protection/>
    </xf>
    <xf numFmtId="3" fontId="0" fillId="0" borderId="76" xfId="0" applyNumberFormat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 horizontal="center"/>
      <protection/>
    </xf>
    <xf numFmtId="0" fontId="18" fillId="33" borderId="77" xfId="0" applyFont="1" applyFill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33" borderId="7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36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36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15" fillId="0" borderId="89" xfId="0" applyFont="1" applyBorder="1" applyAlignment="1">
      <alignment horizontal="left" vertical="center"/>
    </xf>
    <xf numFmtId="0" fontId="0" fillId="38" borderId="90" xfId="0" applyFont="1" applyFill="1" applyBorder="1" applyAlignment="1">
      <alignment horizontal="left" vertical="center"/>
    </xf>
    <xf numFmtId="0" fontId="0" fillId="38" borderId="59" xfId="0" applyFont="1" applyFill="1" applyBorder="1" applyAlignment="1">
      <alignment horizontal="center" vertical="center"/>
    </xf>
    <xf numFmtId="0" fontId="0" fillId="0" borderId="91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92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93" xfId="0" applyFont="1" applyBorder="1" applyAlignment="1">
      <alignment horizontal="center"/>
    </xf>
    <xf numFmtId="13" fontId="0" fillId="0" borderId="94" xfId="0" applyNumberFormat="1" applyBorder="1" applyAlignment="1" applyProtection="1">
      <alignment/>
      <protection/>
    </xf>
    <xf numFmtId="13" fontId="0" fillId="0" borderId="95" xfId="0" applyNumberFormat="1" applyBorder="1" applyAlignment="1" applyProtection="1">
      <alignment/>
      <protection/>
    </xf>
    <xf numFmtId="3" fontId="0" fillId="0" borderId="95" xfId="0" applyNumberFormat="1" applyBorder="1" applyAlignment="1" applyProtection="1">
      <alignment horizontal="center"/>
      <protection/>
    </xf>
    <xf numFmtId="0" fontId="0" fillId="0" borderId="84" xfId="0" applyFont="1" applyBorder="1" applyAlignment="1">
      <alignment horizontal="center"/>
    </xf>
    <xf numFmtId="0" fontId="15" fillId="0" borderId="82" xfId="0" applyFont="1" applyBorder="1" applyAlignment="1">
      <alignment horizontal="left" vertical="center"/>
    </xf>
    <xf numFmtId="0" fontId="0" fillId="33" borderId="83" xfId="0" applyFont="1" applyFill="1" applyBorder="1" applyAlignment="1">
      <alignment horizontal="center" vertical="center"/>
    </xf>
    <xf numFmtId="0" fontId="0" fillId="38" borderId="8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61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35" borderId="0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2" fontId="0" fillId="35" borderId="59" xfId="0" applyNumberForma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3" fontId="0" fillId="35" borderId="59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3" fontId="0" fillId="34" borderId="80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8" borderId="27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3" fontId="0" fillId="0" borderId="80" xfId="0" applyNumberForma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35" borderId="98" xfId="0" applyFont="1" applyFill="1" applyBorder="1" applyAlignment="1">
      <alignment horizontal="center" vertical="center"/>
    </xf>
    <xf numFmtId="2" fontId="0" fillId="35" borderId="99" xfId="0" applyNumberFormat="1" applyFont="1" applyFill="1" applyBorder="1" applyAlignment="1">
      <alignment horizontal="center" vertical="center"/>
    </xf>
    <xf numFmtId="3" fontId="9" fillId="35" borderId="100" xfId="0" applyNumberFormat="1" applyFont="1" applyFill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57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5" fontId="0" fillId="0" borderId="101" xfId="0" applyNumberFormat="1" applyBorder="1" applyAlignment="1">
      <alignment horizontal="center" vertical="center"/>
    </xf>
    <xf numFmtId="0" fontId="0" fillId="0" borderId="10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" fontId="0" fillId="35" borderId="101" xfId="0" applyNumberFormat="1" applyFont="1" applyFill="1" applyBorder="1" applyAlignment="1">
      <alignment vertical="center"/>
    </xf>
    <xf numFmtId="3" fontId="9" fillId="35" borderId="101" xfId="0" applyNumberFormat="1" applyFont="1" applyFill="1" applyBorder="1" applyAlignment="1">
      <alignment vertical="center"/>
    </xf>
    <xf numFmtId="0" fontId="0" fillId="35" borderId="102" xfId="0" applyFont="1" applyFill="1" applyBorder="1" applyAlignment="1">
      <alignment horizontal="center" vertical="center"/>
    </xf>
    <xf numFmtId="2" fontId="0" fillId="35" borderId="103" xfId="0" applyNumberFormat="1" applyFont="1" applyFill="1" applyBorder="1" applyAlignment="1">
      <alignment horizontal="center" vertical="center"/>
    </xf>
    <xf numFmtId="3" fontId="9" fillId="35" borderId="104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65" fontId="0" fillId="0" borderId="61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0" xfId="0" applyNumberFormat="1" applyFont="1" applyBorder="1" applyAlignment="1">
      <alignment horizontal="left"/>
    </xf>
    <xf numFmtId="4" fontId="0" fillId="35" borderId="59" xfId="0" applyNumberFormat="1" applyFill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8" xfId="0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2" fontId="0" fillId="35" borderId="59" xfId="0" applyNumberFormat="1" applyFont="1" applyFill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/>
    </xf>
    <xf numFmtId="3" fontId="0" fillId="35" borderId="34" xfId="0" applyNumberFormat="1" applyFill="1" applyBorder="1" applyAlignment="1">
      <alignment horizontal="center"/>
    </xf>
    <xf numFmtId="4" fontId="0" fillId="35" borderId="61" xfId="0" applyNumberFormat="1" applyFill="1" applyBorder="1" applyAlignment="1">
      <alignment horizontal="center"/>
    </xf>
    <xf numFmtId="3" fontId="0" fillId="35" borderId="35" xfId="0" applyNumberFormat="1" applyFill="1" applyBorder="1" applyAlignment="1">
      <alignment/>
    </xf>
    <xf numFmtId="3" fontId="0" fillId="0" borderId="51" xfId="0" applyNumberFormat="1" applyBorder="1" applyAlignment="1">
      <alignment/>
    </xf>
    <xf numFmtId="0" fontId="0" fillId="0" borderId="105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67" fontId="0" fillId="0" borderId="0" xfId="0" applyNumberFormat="1" applyBorder="1" applyAlignment="1">
      <alignment horizontal="center"/>
    </xf>
    <xf numFmtId="4" fontId="0" fillId="35" borderId="28" xfId="0" applyNumberFormat="1" applyFont="1" applyFill="1" applyBorder="1" applyAlignment="1">
      <alignment horizontal="center"/>
    </xf>
    <xf numFmtId="4" fontId="0" fillId="0" borderId="59" xfId="0" applyNumberFormat="1" applyFill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168" fontId="0" fillId="34" borderId="61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168" fontId="0" fillId="0" borderId="50" xfId="0" applyNumberForma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3" fontId="0" fillId="0" borderId="106" xfId="0" applyNumberFormat="1" applyFont="1" applyBorder="1" applyAlignment="1">
      <alignment horizontal="center"/>
    </xf>
    <xf numFmtId="3" fontId="0" fillId="0" borderId="10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/>
    </xf>
    <xf numFmtId="3" fontId="0" fillId="0" borderId="108" xfId="0" applyNumberFormat="1" applyFill="1" applyBorder="1" applyAlignment="1">
      <alignment/>
    </xf>
    <xf numFmtId="0" fontId="22" fillId="0" borderId="49" xfId="0" applyFont="1" applyBorder="1" applyAlignment="1">
      <alignment/>
    </xf>
    <xf numFmtId="0" fontId="0" fillId="0" borderId="53" xfId="0" applyFon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0" fontId="0" fillId="0" borderId="89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39" borderId="15" xfId="0" applyNumberForma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3" fontId="0" fillId="39" borderId="15" xfId="0" applyNumberFormat="1" applyFill="1" applyBorder="1" applyAlignment="1">
      <alignment horizontal="center"/>
    </xf>
    <xf numFmtId="4" fontId="0" fillId="39" borderId="15" xfId="0" applyNumberForma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35" borderId="114" xfId="0" applyFont="1" applyFill="1" applyBorder="1" applyAlignment="1">
      <alignment horizontal="center" vertical="center"/>
    </xf>
    <xf numFmtId="3" fontId="9" fillId="35" borderId="115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3" fontId="0" fillId="34" borderId="61" xfId="0" applyNumberFormat="1" applyFill="1" applyBorder="1" applyAlignment="1">
      <alignment horizontal="center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4" fillId="0" borderId="118" xfId="0" applyFont="1" applyBorder="1" applyAlignment="1">
      <alignment/>
    </xf>
    <xf numFmtId="0" fontId="0" fillId="0" borderId="118" xfId="0" applyBorder="1" applyAlignment="1">
      <alignment/>
    </xf>
    <xf numFmtId="0" fontId="0" fillId="0" borderId="118" xfId="0" applyFill="1" applyBorder="1" applyAlignment="1">
      <alignment/>
    </xf>
    <xf numFmtId="0" fontId="0" fillId="0" borderId="119" xfId="0" applyBorder="1" applyAlignment="1">
      <alignment/>
    </xf>
    <xf numFmtId="0" fontId="0" fillId="0" borderId="110" xfId="0" applyFill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106" xfId="0" applyBorder="1" applyAlignment="1">
      <alignment horizontal="center"/>
    </xf>
    <xf numFmtId="168" fontId="0" fillId="0" borderId="107" xfId="0" applyNumberForma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2" xfId="0" applyFill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0" fillId="35" borderId="106" xfId="0" applyFont="1" applyFill="1" applyBorder="1" applyAlignment="1">
      <alignment horizontal="center"/>
    </xf>
    <xf numFmtId="3" fontId="0" fillId="35" borderId="107" xfId="0" applyNumberForma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35" borderId="108" xfId="0" applyFill="1" applyBorder="1" applyAlignment="1">
      <alignment/>
    </xf>
    <xf numFmtId="0" fontId="0" fillId="0" borderId="45" xfId="0" applyFill="1" applyBorder="1" applyAlignment="1">
      <alignment horizontal="center"/>
    </xf>
    <xf numFmtId="167" fontId="0" fillId="34" borderId="109" xfId="0" applyNumberForma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39" borderId="15" xfId="0" applyFill="1" applyBorder="1" applyAlignment="1">
      <alignment horizontal="center"/>
    </xf>
    <xf numFmtId="3" fontId="0" fillId="39" borderId="0" xfId="0" applyNumberFormat="1" applyFill="1" applyBorder="1" applyAlignment="1">
      <alignment horizontal="center"/>
    </xf>
    <xf numFmtId="3" fontId="0" fillId="39" borderId="109" xfId="0" applyNumberFormat="1" applyFill="1" applyBorder="1" applyAlignment="1">
      <alignment horizontal="center"/>
    </xf>
    <xf numFmtId="4" fontId="0" fillId="39" borderId="109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3" fontId="0" fillId="0" borderId="0" xfId="0" applyNumberFormat="1" applyFill="1" applyBorder="1" applyAlignment="1">
      <alignment horizontal="left" vertical="center"/>
    </xf>
    <xf numFmtId="0" fontId="0" fillId="0" borderId="10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8" xfId="0" applyFont="1" applyFill="1" applyBorder="1" applyAlignment="1">
      <alignment/>
    </xf>
    <xf numFmtId="4" fontId="0" fillId="39" borderId="101" xfId="0" applyNumberFormat="1" applyFill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2" xfId="0" applyFont="1" applyBorder="1" applyAlignment="1">
      <alignment/>
    </xf>
    <xf numFmtId="3" fontId="0" fillId="0" borderId="52" xfId="0" applyNumberFormat="1" applyBorder="1" applyAlignment="1">
      <alignment horizontal="center"/>
    </xf>
    <xf numFmtId="3" fontId="0" fillId="0" borderId="53" xfId="0" applyNumberFormat="1" applyFont="1" applyBorder="1" applyAlignment="1">
      <alignment horizontal="left" vertical="center"/>
    </xf>
    <xf numFmtId="3" fontId="0" fillId="35" borderId="120" xfId="0" applyNumberFormat="1" applyFill="1" applyBorder="1" applyAlignment="1">
      <alignment horizontal="center"/>
    </xf>
    <xf numFmtId="166" fontId="0" fillId="35" borderId="121" xfId="0" applyNumberFormat="1" applyFont="1" applyFill="1" applyBorder="1" applyAlignment="1">
      <alignment horizontal="center"/>
    </xf>
    <xf numFmtId="3" fontId="0" fillId="35" borderId="122" xfId="0" applyNumberFormat="1" applyFill="1" applyBorder="1" applyAlignment="1">
      <alignment horizontal="left" vertical="center"/>
    </xf>
    <xf numFmtId="0" fontId="67" fillId="0" borderId="30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31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8" xfId="0" applyFont="1" applyBorder="1" applyAlignment="1">
      <alignment/>
    </xf>
    <xf numFmtId="0" fontId="67" fillId="34" borderId="0" xfId="0" applyFont="1" applyFill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165" fontId="67" fillId="35" borderId="101" xfId="0" applyNumberFormat="1" applyFont="1" applyFill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59" fillId="0" borderId="0" xfId="53" applyAlignment="1">
      <alignment/>
    </xf>
    <xf numFmtId="165" fontId="0" fillId="34" borderId="23" xfId="0" applyNumberFormat="1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0" fontId="59" fillId="0" borderId="0" xfId="53" applyAlignment="1">
      <alignment vertical="center"/>
    </xf>
    <xf numFmtId="0" fontId="69" fillId="0" borderId="0" xfId="0" applyFont="1" applyAlignment="1">
      <alignment vertical="center"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vertical="center" wrapText="1"/>
    </xf>
    <xf numFmtId="0" fontId="0" fillId="0" borderId="126" xfId="0" applyBorder="1" applyAlignment="1">
      <alignment horizontal="center" vertical="center" wrapText="1"/>
    </xf>
    <xf numFmtId="0" fontId="0" fillId="16" borderId="127" xfId="0" applyFill="1" applyBorder="1" applyAlignment="1">
      <alignment vertical="center" wrapText="1"/>
    </xf>
    <xf numFmtId="0" fontId="0" fillId="10" borderId="128" xfId="0" applyFill="1" applyBorder="1" applyAlignment="1">
      <alignment horizontal="center" vertical="center" wrapText="1"/>
    </xf>
    <xf numFmtId="0" fontId="0" fillId="0" borderId="127" xfId="0" applyBorder="1" applyAlignment="1">
      <alignment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131" xfId="0" applyFont="1" applyBorder="1" applyAlignment="1">
      <alignment horizontal="center"/>
    </xf>
    <xf numFmtId="168" fontId="0" fillId="0" borderId="132" xfId="0" applyNumberFormat="1" applyBorder="1" applyAlignment="1">
      <alignment horizontal="center"/>
    </xf>
    <xf numFmtId="3" fontId="0" fillId="35" borderId="133" xfId="0" applyNumberFormat="1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center"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0" fillId="0" borderId="141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24" xfId="0" applyFont="1" applyBorder="1" applyAlignment="1">
      <alignment horizontal="center" vertical="center" wrapText="1"/>
    </xf>
    <xf numFmtId="0" fontId="0" fillId="0" borderId="138" xfId="0" applyFont="1" applyBorder="1" applyAlignment="1">
      <alignment/>
    </xf>
    <xf numFmtId="0" fontId="5" fillId="0" borderId="138" xfId="0" applyFont="1" applyBorder="1" applyAlignment="1">
      <alignment horizontal="center"/>
    </xf>
    <xf numFmtId="0" fontId="0" fillId="0" borderId="141" xfId="0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0" xfId="0" applyFont="1" applyAlignment="1">
      <alignment/>
    </xf>
    <xf numFmtId="0" fontId="70" fillId="0" borderId="0" xfId="53" applyFont="1" applyAlignment="1">
      <alignment/>
    </xf>
    <xf numFmtId="167" fontId="0" fillId="0" borderId="50" xfId="0" applyNumberForma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08" xfId="0" applyFill="1" applyBorder="1" applyAlignment="1">
      <alignment/>
    </xf>
    <xf numFmtId="0" fontId="7" fillId="0" borderId="58" xfId="0" applyFont="1" applyFill="1" applyBorder="1" applyAlignment="1">
      <alignment horizontal="center"/>
    </xf>
    <xf numFmtId="0" fontId="67" fillId="8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0" fillId="35" borderId="14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 2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123825</xdr:rowOff>
    </xdr:from>
    <xdr:to>
      <xdr:col>6</xdr:col>
      <xdr:colOff>600075</xdr:colOff>
      <xdr:row>79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620750"/>
          <a:ext cx="3648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uz65501\Local%20Settings\Temporary%20Internet%20Files\Content.IE5\LEI5SNIM\FAD-Normal-STD.%20Atlas%20Cop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Info2"/>
      <sheetName val="Info"/>
      <sheetName val="FAD-Normal-STD. Atlas Copco"/>
    </sheetNames>
    <sheetDataSet>
      <sheetData sheetId="1">
        <row r="4">
          <cell r="A4" t="str">
            <v>bar</v>
          </cell>
          <cell r="B4" t="str">
            <v>FAD a Normal</v>
          </cell>
        </row>
        <row r="5">
          <cell r="A5" t="str">
            <v>m.s.n.m.</v>
          </cell>
          <cell r="B5" t="str">
            <v>FAD a Standard</v>
          </cell>
        </row>
        <row r="6">
          <cell r="B6" t="str">
            <v>Normal a FAD</v>
          </cell>
        </row>
        <row r="7">
          <cell r="B7" t="str">
            <v>Normal a Standard</v>
          </cell>
        </row>
        <row r="8">
          <cell r="B8" t="str">
            <v>Standard a FAD</v>
          </cell>
        </row>
        <row r="9">
          <cell r="B9" t="str">
            <v>Standard a Normal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molecular-weight-gas-vapor-d_1156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57"/>
  <sheetViews>
    <sheetView showGridLines="0" tabSelected="1" zoomScalePageLayoutView="0" workbookViewId="0" topLeftCell="A1">
      <selection activeCell="A1" sqref="A1"/>
    </sheetView>
  </sheetViews>
  <sheetFormatPr defaultColWidth="8.7109375" defaultRowHeight="12.75"/>
  <cols>
    <col min="1" max="1" width="2.8515625" style="0" customWidth="1"/>
    <col min="2" max="2" width="3.421875" style="0" customWidth="1"/>
    <col min="3" max="5" width="9.140625" style="0" customWidth="1"/>
    <col min="6" max="6" width="3.421875" style="0" customWidth="1"/>
    <col min="7" max="7" width="8.57421875" style="0" customWidth="1"/>
    <col min="8" max="8" width="12.421875" style="0" customWidth="1"/>
    <col min="9" max="9" width="8.7109375" style="0" customWidth="1"/>
    <col min="10" max="11" width="4.00390625" style="0" customWidth="1"/>
    <col min="12" max="12" width="3.28125" style="0" customWidth="1"/>
    <col min="13" max="15" width="10.57421875" style="0" customWidth="1"/>
    <col min="16" max="16" width="3.421875" style="0" customWidth="1"/>
    <col min="17" max="19" width="10.00390625" style="0" customWidth="1"/>
    <col min="20" max="20" width="3.57421875" style="0" customWidth="1"/>
    <col min="21" max="21" width="8.7109375" style="0" customWidth="1"/>
    <col min="22" max="22" width="4.421875" style="0" customWidth="1"/>
    <col min="23" max="23" width="4.00390625" style="0" customWidth="1"/>
    <col min="24" max="24" width="2.57421875" style="0" customWidth="1"/>
  </cols>
  <sheetData>
    <row r="1" spans="13:20" ht="13.5" thickBot="1">
      <c r="M1" s="7"/>
      <c r="N1" s="7"/>
      <c r="O1" s="7"/>
      <c r="P1" s="7"/>
      <c r="Q1" s="7"/>
      <c r="R1" s="7"/>
      <c r="S1" s="7"/>
      <c r="T1" s="488" t="s">
        <v>349</v>
      </c>
    </row>
    <row r="2" spans="2:20" ht="13.5" thickTop="1">
      <c r="B2" s="496"/>
      <c r="C2" s="497"/>
      <c r="D2" s="497"/>
      <c r="E2" s="497"/>
      <c r="F2" s="497"/>
      <c r="G2" s="497"/>
      <c r="H2" s="497"/>
      <c r="I2" s="497"/>
      <c r="J2" s="500"/>
      <c r="L2" s="496"/>
      <c r="M2" s="509" t="s">
        <v>8</v>
      </c>
      <c r="N2" s="497"/>
      <c r="O2" s="497"/>
      <c r="P2" s="497"/>
      <c r="Q2" s="497"/>
      <c r="R2" s="497"/>
      <c r="S2" s="497"/>
      <c r="T2" s="500"/>
    </row>
    <row r="3" spans="2:20" ht="12.75">
      <c r="B3" s="495"/>
      <c r="C3" s="522" t="s">
        <v>225</v>
      </c>
      <c r="D3" s="523"/>
      <c r="E3" s="523"/>
      <c r="F3" s="523"/>
      <c r="G3" s="523"/>
      <c r="H3" s="523"/>
      <c r="I3" s="524"/>
      <c r="J3" s="501"/>
      <c r="L3" s="508" t="s">
        <v>8</v>
      </c>
      <c r="M3" s="522" t="s">
        <v>226</v>
      </c>
      <c r="N3" s="523"/>
      <c r="O3" s="523"/>
      <c r="P3" s="523"/>
      <c r="Q3" s="523"/>
      <c r="R3" s="523"/>
      <c r="S3" s="524"/>
      <c r="T3" s="501"/>
    </row>
    <row r="4" spans="2:20" ht="12.75">
      <c r="B4" s="495"/>
      <c r="C4" s="7"/>
      <c r="D4" s="7"/>
      <c r="E4" s="7"/>
      <c r="F4" s="7"/>
      <c r="G4" s="7"/>
      <c r="H4" s="7"/>
      <c r="I4" s="7"/>
      <c r="J4" s="501"/>
      <c r="L4" s="495"/>
      <c r="M4" s="7"/>
      <c r="N4" s="7"/>
      <c r="O4" s="7"/>
      <c r="P4" s="7"/>
      <c r="Q4" s="7"/>
      <c r="R4" s="7"/>
      <c r="S4" s="7"/>
      <c r="T4" s="501"/>
    </row>
    <row r="5" spans="2:20" ht="12.75">
      <c r="B5" s="495"/>
      <c r="C5" s="74" t="s">
        <v>129</v>
      </c>
      <c r="D5" s="75"/>
      <c r="E5" s="71"/>
      <c r="F5" s="7"/>
      <c r="G5" s="76" t="s">
        <v>124</v>
      </c>
      <c r="H5" s="70"/>
      <c r="I5" s="72"/>
      <c r="J5" s="501"/>
      <c r="L5" s="495"/>
      <c r="M5" s="57" t="s">
        <v>128</v>
      </c>
      <c r="N5" s="28"/>
      <c r="O5" s="46"/>
      <c r="P5" s="7"/>
      <c r="Q5" s="38" t="s">
        <v>124</v>
      </c>
      <c r="R5" s="39"/>
      <c r="S5" s="40"/>
      <c r="T5" s="501"/>
    </row>
    <row r="6" spans="2:22" ht="15">
      <c r="B6" s="495"/>
      <c r="C6" s="25"/>
      <c r="D6" s="7"/>
      <c r="E6" s="29"/>
      <c r="F6" s="7"/>
      <c r="G6" s="374" t="s">
        <v>13</v>
      </c>
      <c r="H6" s="375" t="s">
        <v>15</v>
      </c>
      <c r="I6" s="83"/>
      <c r="J6" s="501"/>
      <c r="L6" s="495"/>
      <c r="M6" s="45"/>
      <c r="N6" s="28"/>
      <c r="O6" s="46"/>
      <c r="P6" s="7"/>
      <c r="Q6" s="26" t="s">
        <v>13</v>
      </c>
      <c r="R6" s="17" t="s">
        <v>15</v>
      </c>
      <c r="S6" s="29"/>
      <c r="T6" s="501"/>
      <c r="V6" s="525" t="s">
        <v>350</v>
      </c>
    </row>
    <row r="7" spans="2:22" ht="16.5">
      <c r="B7" s="495"/>
      <c r="C7" s="41" t="s">
        <v>2</v>
      </c>
      <c r="D7" s="18">
        <v>7.52919</v>
      </c>
      <c r="E7" s="47" t="s">
        <v>0</v>
      </c>
      <c r="F7" s="7"/>
      <c r="G7" s="88" t="s">
        <v>10</v>
      </c>
      <c r="H7" s="13">
        <f>D12</f>
        <v>80</v>
      </c>
      <c r="I7" s="94" t="s">
        <v>9</v>
      </c>
      <c r="J7" s="501"/>
      <c r="L7" s="495"/>
      <c r="M7" s="24" t="s">
        <v>1</v>
      </c>
      <c r="N7" s="18">
        <f>H19</f>
        <v>1.1629775134151807</v>
      </c>
      <c r="O7" s="48" t="s">
        <v>12</v>
      </c>
      <c r="P7" s="7"/>
      <c r="Q7" s="24" t="s">
        <v>10</v>
      </c>
      <c r="R7" s="13">
        <f>N12</f>
        <v>80</v>
      </c>
      <c r="S7" s="50" t="s">
        <v>9</v>
      </c>
      <c r="T7" s="501"/>
      <c r="V7" s="511" t="s">
        <v>260</v>
      </c>
    </row>
    <row r="8" spans="2:22" ht="15">
      <c r="B8" s="495"/>
      <c r="C8" s="26" t="s">
        <v>11</v>
      </c>
      <c r="D8" s="390">
        <v>101325</v>
      </c>
      <c r="E8" s="47" t="s">
        <v>4</v>
      </c>
      <c r="F8" s="7"/>
      <c r="G8" s="90" t="s">
        <v>13</v>
      </c>
      <c r="H8" s="13">
        <f>D15</f>
        <v>600</v>
      </c>
      <c r="I8" s="94" t="s">
        <v>22</v>
      </c>
      <c r="J8" s="501"/>
      <c r="L8" s="495"/>
      <c r="M8" s="24" t="s">
        <v>13</v>
      </c>
      <c r="N8" s="43">
        <f>D15</f>
        <v>600</v>
      </c>
      <c r="O8" s="50" t="s">
        <v>22</v>
      </c>
      <c r="P8" s="7"/>
      <c r="Q8" s="26" t="s">
        <v>13</v>
      </c>
      <c r="R8" s="13">
        <f>N8</f>
        <v>600</v>
      </c>
      <c r="S8" s="50" t="s">
        <v>22</v>
      </c>
      <c r="T8" s="501"/>
      <c r="V8" s="525" t="s">
        <v>346</v>
      </c>
    </row>
    <row r="9" spans="2:35" ht="15">
      <c r="B9" s="495"/>
      <c r="C9" s="41" t="s">
        <v>3</v>
      </c>
      <c r="D9" s="391">
        <v>273.15</v>
      </c>
      <c r="E9" s="47" t="s">
        <v>5</v>
      </c>
      <c r="F9" s="7"/>
      <c r="G9" s="90" t="s">
        <v>13</v>
      </c>
      <c r="H9" s="11">
        <f>H7+H8</f>
        <v>680</v>
      </c>
      <c r="I9" s="378" t="s">
        <v>9</v>
      </c>
      <c r="J9" s="501"/>
      <c r="L9" s="495"/>
      <c r="M9" s="24" t="s">
        <v>14</v>
      </c>
      <c r="N9" s="43">
        <f>D16</f>
        <v>10</v>
      </c>
      <c r="O9" s="48" t="s">
        <v>6</v>
      </c>
      <c r="P9" s="7"/>
      <c r="Q9" s="26" t="s">
        <v>13</v>
      </c>
      <c r="R9" s="2">
        <f>R7+R8</f>
        <v>680</v>
      </c>
      <c r="S9" s="51" t="s">
        <v>9</v>
      </c>
      <c r="T9" s="501"/>
      <c r="AE9" s="7"/>
      <c r="AF9" s="7"/>
      <c r="AG9" s="7"/>
      <c r="AH9" s="7"/>
      <c r="AI9" s="7"/>
    </row>
    <row r="10" spans="2:35" ht="15">
      <c r="B10" s="495"/>
      <c r="C10" s="25"/>
      <c r="D10" s="7"/>
      <c r="E10" s="29"/>
      <c r="F10" s="7"/>
      <c r="G10" s="376" t="s">
        <v>13</v>
      </c>
      <c r="H10" s="377">
        <f>H9*1000</f>
        <v>680000</v>
      </c>
      <c r="I10" s="379" t="s">
        <v>4</v>
      </c>
      <c r="J10" s="501"/>
      <c r="L10" s="495"/>
      <c r="M10" s="25"/>
      <c r="N10" s="7"/>
      <c r="O10" s="29"/>
      <c r="P10" s="7"/>
      <c r="Q10" s="49" t="s">
        <v>13</v>
      </c>
      <c r="R10" s="65">
        <f>R9*1000</f>
        <v>680000</v>
      </c>
      <c r="S10" s="62" t="s">
        <v>4</v>
      </c>
      <c r="T10" s="501"/>
      <c r="AE10" s="7"/>
      <c r="AF10" s="7"/>
      <c r="AG10" s="7"/>
      <c r="AH10" s="7"/>
      <c r="AI10" s="7"/>
    </row>
    <row r="11" spans="2:35" ht="12.75">
      <c r="B11" s="495"/>
      <c r="C11" s="27" t="s">
        <v>184</v>
      </c>
      <c r="D11" s="7"/>
      <c r="E11" s="29"/>
      <c r="F11" s="7"/>
      <c r="G11" s="7"/>
      <c r="H11" s="7"/>
      <c r="I11" s="7"/>
      <c r="J11" s="501"/>
      <c r="L11" s="495"/>
      <c r="M11" s="27" t="s">
        <v>184</v>
      </c>
      <c r="N11" s="7"/>
      <c r="O11" s="29"/>
      <c r="P11" s="7"/>
      <c r="Q11" s="7"/>
      <c r="R11" s="7"/>
      <c r="S11" s="9"/>
      <c r="T11" s="501"/>
      <c r="AE11" s="7"/>
      <c r="AF11" s="7"/>
      <c r="AG11" s="7"/>
      <c r="AH11" s="7"/>
      <c r="AI11" s="7"/>
    </row>
    <row r="12" spans="2:35" ht="15">
      <c r="B12" s="495"/>
      <c r="C12" s="24" t="s">
        <v>10</v>
      </c>
      <c r="D12" s="43">
        <v>80</v>
      </c>
      <c r="E12" s="50" t="s">
        <v>9</v>
      </c>
      <c r="F12" s="7"/>
      <c r="G12" s="8" t="s">
        <v>130</v>
      </c>
      <c r="H12" s="6"/>
      <c r="I12" s="4"/>
      <c r="J12" s="501"/>
      <c r="L12" s="495"/>
      <c r="M12" s="24" t="s">
        <v>10</v>
      </c>
      <c r="N12" s="43">
        <f>D12</f>
        <v>80</v>
      </c>
      <c r="O12" s="50" t="s">
        <v>9</v>
      </c>
      <c r="P12" s="7"/>
      <c r="Q12" s="55" t="s">
        <v>127</v>
      </c>
      <c r="R12" s="28"/>
      <c r="S12" s="46"/>
      <c r="T12" s="501"/>
      <c r="AE12" s="7"/>
      <c r="AF12" s="7"/>
      <c r="AG12" s="7"/>
      <c r="AH12" s="7"/>
      <c r="AI12" s="7"/>
    </row>
    <row r="13" spans="2:35" ht="15">
      <c r="B13" s="495"/>
      <c r="C13" s="25"/>
      <c r="D13" s="7"/>
      <c r="E13" s="29"/>
      <c r="F13" s="7"/>
      <c r="G13" s="3" t="s">
        <v>1</v>
      </c>
      <c r="H13" s="16" t="s">
        <v>17</v>
      </c>
      <c r="I13" s="5"/>
      <c r="J13" s="501"/>
      <c r="L13" s="495"/>
      <c r="M13" s="25"/>
      <c r="N13" s="7"/>
      <c r="O13" s="29"/>
      <c r="P13" s="7"/>
      <c r="Q13" s="41" t="s">
        <v>2</v>
      </c>
      <c r="R13" s="54" t="s">
        <v>64</v>
      </c>
      <c r="S13" s="47"/>
      <c r="T13" s="501"/>
      <c r="AE13" s="7"/>
      <c r="AF13" s="7"/>
      <c r="AG13" s="7"/>
      <c r="AH13" s="7"/>
      <c r="AI13" s="7"/>
    </row>
    <row r="14" spans="2:35" ht="15">
      <c r="B14" s="495"/>
      <c r="C14" s="27" t="s">
        <v>212</v>
      </c>
      <c r="D14" s="7"/>
      <c r="E14" s="29"/>
      <c r="F14" s="7"/>
      <c r="G14" s="14" t="s">
        <v>11</v>
      </c>
      <c r="H14" s="2">
        <f>D8</f>
        <v>101325</v>
      </c>
      <c r="I14" s="5" t="s">
        <v>4</v>
      </c>
      <c r="J14" s="501"/>
      <c r="L14" s="495"/>
      <c r="M14" s="27" t="s">
        <v>123</v>
      </c>
      <c r="N14" s="7"/>
      <c r="O14" s="29"/>
      <c r="P14" s="7"/>
      <c r="Q14" s="26" t="s">
        <v>13</v>
      </c>
      <c r="R14" s="2">
        <f>R10</f>
        <v>680000</v>
      </c>
      <c r="S14" s="50" t="s">
        <v>4</v>
      </c>
      <c r="T14" s="501"/>
      <c r="AE14" s="7"/>
      <c r="AF14" s="7"/>
      <c r="AG14" s="7"/>
      <c r="AH14" s="7"/>
      <c r="AI14" s="7"/>
    </row>
    <row r="15" spans="2:35" ht="15">
      <c r="B15" s="495"/>
      <c r="C15" s="26" t="s">
        <v>13</v>
      </c>
      <c r="D15" s="10">
        <v>600</v>
      </c>
      <c r="E15" s="50" t="s">
        <v>22</v>
      </c>
      <c r="F15" s="7"/>
      <c r="G15" s="3" t="s">
        <v>3</v>
      </c>
      <c r="H15" s="11">
        <f>D9</f>
        <v>273.15</v>
      </c>
      <c r="I15" s="5" t="s">
        <v>5</v>
      </c>
      <c r="J15" s="501"/>
      <c r="L15" s="495"/>
      <c r="M15" s="26" t="s">
        <v>11</v>
      </c>
      <c r="N15" s="390">
        <v>101325</v>
      </c>
      <c r="O15" s="47" t="s">
        <v>4</v>
      </c>
      <c r="P15" s="7"/>
      <c r="Q15" s="26" t="s">
        <v>11</v>
      </c>
      <c r="R15" s="2">
        <f>N15</f>
        <v>101325</v>
      </c>
      <c r="S15" s="47" t="s">
        <v>4</v>
      </c>
      <c r="T15" s="501"/>
      <c r="AE15" s="7"/>
      <c r="AF15" s="7"/>
      <c r="AG15" s="7"/>
      <c r="AH15" s="7"/>
      <c r="AI15" s="7"/>
    </row>
    <row r="16" spans="2:35" ht="15">
      <c r="B16" s="495"/>
      <c r="C16" s="49" t="s">
        <v>14</v>
      </c>
      <c r="D16" s="10">
        <v>10</v>
      </c>
      <c r="E16" s="52" t="s">
        <v>6</v>
      </c>
      <c r="F16" s="7"/>
      <c r="G16" s="14" t="s">
        <v>13</v>
      </c>
      <c r="H16" s="2">
        <f>H10</f>
        <v>680000</v>
      </c>
      <c r="I16" s="12" t="s">
        <v>4</v>
      </c>
      <c r="J16" s="501"/>
      <c r="L16" s="495"/>
      <c r="M16" s="63" t="s">
        <v>3</v>
      </c>
      <c r="N16" s="391">
        <v>273.15</v>
      </c>
      <c r="O16" s="52" t="s">
        <v>5</v>
      </c>
      <c r="P16" s="7"/>
      <c r="Q16" s="41" t="s">
        <v>3</v>
      </c>
      <c r="R16" s="11">
        <f>N16</f>
        <v>273.15</v>
      </c>
      <c r="S16" s="47" t="s">
        <v>5</v>
      </c>
      <c r="T16" s="501"/>
      <c r="AE16" s="7"/>
      <c r="AF16" s="7"/>
      <c r="AG16" s="7"/>
      <c r="AH16" s="7"/>
      <c r="AI16" s="7"/>
    </row>
    <row r="17" spans="2:35" ht="15">
      <c r="B17" s="495"/>
      <c r="C17" s="7"/>
      <c r="D17" s="7"/>
      <c r="E17" s="7"/>
      <c r="F17" s="7"/>
      <c r="G17" s="14" t="s">
        <v>16</v>
      </c>
      <c r="H17" s="11">
        <f>D21</f>
        <v>283.15</v>
      </c>
      <c r="I17" s="5" t="s">
        <v>6</v>
      </c>
      <c r="J17" s="501"/>
      <c r="L17" s="495"/>
      <c r="M17" s="7"/>
      <c r="N17" s="7"/>
      <c r="O17" s="7"/>
      <c r="P17" s="7"/>
      <c r="Q17" s="26" t="s">
        <v>16</v>
      </c>
      <c r="R17" s="11">
        <f>N21</f>
        <v>283.15</v>
      </c>
      <c r="S17" s="47" t="s">
        <v>6</v>
      </c>
      <c r="T17" s="501"/>
      <c r="AE17" s="7"/>
      <c r="AF17" s="7"/>
      <c r="AG17" s="7"/>
      <c r="AH17" s="7"/>
      <c r="AI17" s="7"/>
    </row>
    <row r="18" spans="2:35" ht="16.5">
      <c r="B18" s="495"/>
      <c r="C18" s="78" t="s">
        <v>125</v>
      </c>
      <c r="D18" s="70"/>
      <c r="E18" s="72"/>
      <c r="F18" s="7"/>
      <c r="G18" s="3" t="s">
        <v>2</v>
      </c>
      <c r="H18" s="11">
        <f>D7</f>
        <v>7.52919</v>
      </c>
      <c r="I18" s="5" t="s">
        <v>0</v>
      </c>
      <c r="J18" s="501"/>
      <c r="L18" s="495"/>
      <c r="M18" s="145" t="s">
        <v>125</v>
      </c>
      <c r="N18" s="96"/>
      <c r="O18" s="97"/>
      <c r="P18" s="7"/>
      <c r="Q18" s="41" t="s">
        <v>1</v>
      </c>
      <c r="R18" s="61">
        <f>N7</f>
        <v>1.1629775134151807</v>
      </c>
      <c r="S18" s="53" t="s">
        <v>7</v>
      </c>
      <c r="T18" s="501"/>
      <c r="AE18" s="7"/>
      <c r="AF18" s="7"/>
      <c r="AG18" s="7"/>
      <c r="AH18" s="7"/>
      <c r="AI18" s="7"/>
    </row>
    <row r="19" spans="2:35" ht="16.5">
      <c r="B19" s="495"/>
      <c r="C19" s="135" t="s">
        <v>16</v>
      </c>
      <c r="D19" s="17" t="s">
        <v>218</v>
      </c>
      <c r="E19" s="99"/>
      <c r="F19" s="7"/>
      <c r="G19" s="67" t="s">
        <v>1</v>
      </c>
      <c r="H19" s="68">
        <f>(H14/H16)*(H17/H15)*H18</f>
        <v>1.1629775134151807</v>
      </c>
      <c r="I19" s="69" t="s">
        <v>7</v>
      </c>
      <c r="J19" s="501"/>
      <c r="L19" s="495"/>
      <c r="M19" s="135" t="s">
        <v>16</v>
      </c>
      <c r="N19" s="17" t="s">
        <v>218</v>
      </c>
      <c r="O19" s="99"/>
      <c r="P19" s="7"/>
      <c r="Q19" s="67" t="s">
        <v>2</v>
      </c>
      <c r="R19" s="366">
        <f>(R14/R15)*(R16/R17)*R18</f>
        <v>7.52919</v>
      </c>
      <c r="S19" s="64" t="s">
        <v>0</v>
      </c>
      <c r="T19" s="501"/>
      <c r="AE19" s="7"/>
      <c r="AF19" s="7"/>
      <c r="AG19" s="7"/>
      <c r="AH19" s="7"/>
      <c r="AI19" s="7"/>
    </row>
    <row r="20" spans="2:35" ht="15">
      <c r="B20" s="495"/>
      <c r="C20" s="115" t="s">
        <v>14</v>
      </c>
      <c r="D20" s="13">
        <f>D16</f>
        <v>10</v>
      </c>
      <c r="E20" s="121" t="s">
        <v>6</v>
      </c>
      <c r="F20" s="7"/>
      <c r="G20" s="7"/>
      <c r="H20" s="7"/>
      <c r="I20" s="7"/>
      <c r="J20" s="501"/>
      <c r="L20" s="495"/>
      <c r="M20" s="115" t="s">
        <v>14</v>
      </c>
      <c r="N20" s="73">
        <f>N9</f>
        <v>10</v>
      </c>
      <c r="O20" s="121" t="s">
        <v>6</v>
      </c>
      <c r="P20" s="7"/>
      <c r="Q20" s="7"/>
      <c r="R20" s="7"/>
      <c r="S20" s="7"/>
      <c r="T20" s="501"/>
      <c r="AE20" s="7"/>
      <c r="AF20" s="7"/>
      <c r="AG20" s="7"/>
      <c r="AH20" s="7"/>
      <c r="AI20" s="7"/>
    </row>
    <row r="21" spans="2:20" ht="15">
      <c r="B21" s="495"/>
      <c r="C21" s="77" t="s">
        <v>16</v>
      </c>
      <c r="D21" s="79">
        <f>D9+D16</f>
        <v>283.15</v>
      </c>
      <c r="E21" s="80" t="s">
        <v>5</v>
      </c>
      <c r="F21" s="7"/>
      <c r="G21" s="7"/>
      <c r="H21" s="7"/>
      <c r="I21" s="7"/>
      <c r="J21" s="501"/>
      <c r="L21" s="495"/>
      <c r="M21" s="143" t="s">
        <v>16</v>
      </c>
      <c r="N21" s="140">
        <f>N20+273.15</f>
        <v>283.15</v>
      </c>
      <c r="O21" s="138" t="s">
        <v>5</v>
      </c>
      <c r="P21" s="7"/>
      <c r="Q21" s="7"/>
      <c r="R21" s="7"/>
      <c r="S21" s="7"/>
      <c r="T21" s="501"/>
    </row>
    <row r="22" spans="2:20" ht="15" customHeight="1" thickBot="1">
      <c r="B22" s="498"/>
      <c r="C22" s="499"/>
      <c r="D22" s="499"/>
      <c r="E22" s="499"/>
      <c r="F22" s="499"/>
      <c r="G22" s="499"/>
      <c r="H22" s="505" t="s">
        <v>8</v>
      </c>
      <c r="I22" s="506" t="s">
        <v>8</v>
      </c>
      <c r="J22" s="507" t="s">
        <v>8</v>
      </c>
      <c r="L22" s="498"/>
      <c r="M22" s="499"/>
      <c r="N22" s="499"/>
      <c r="O22" s="499"/>
      <c r="P22" s="499"/>
      <c r="Q22" s="499"/>
      <c r="R22" s="499"/>
      <c r="S22" s="499"/>
      <c r="T22" s="502"/>
    </row>
    <row r="23" spans="1:15" ht="13.5" thickTop="1">
      <c r="A23" s="7"/>
      <c r="B23" s="7"/>
      <c r="C23" s="7"/>
      <c r="D23" s="7"/>
      <c r="E23" s="7"/>
      <c r="F23" s="7"/>
      <c r="G23" s="7"/>
      <c r="M23" s="7"/>
      <c r="N23" s="7"/>
      <c r="O23" s="7"/>
    </row>
    <row r="24" spans="1:15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20" ht="13.5" thickTop="1">
      <c r="B25" s="496"/>
      <c r="C25" s="509" t="s">
        <v>8</v>
      </c>
      <c r="D25" s="497"/>
      <c r="E25" s="497"/>
      <c r="F25" s="497"/>
      <c r="G25" s="497"/>
      <c r="H25" s="497"/>
      <c r="I25" s="497"/>
      <c r="J25" s="500"/>
      <c r="L25" s="496"/>
      <c r="M25" s="509" t="s">
        <v>8</v>
      </c>
      <c r="N25" s="497"/>
      <c r="O25" s="497"/>
      <c r="P25" s="497"/>
      <c r="Q25" s="497"/>
      <c r="R25" s="497"/>
      <c r="S25" s="497"/>
      <c r="T25" s="500"/>
    </row>
    <row r="26" spans="2:20" ht="15">
      <c r="B26" s="508" t="s">
        <v>8</v>
      </c>
      <c r="C26" s="522" t="s">
        <v>227</v>
      </c>
      <c r="D26" s="523"/>
      <c r="E26" s="523"/>
      <c r="F26" s="523"/>
      <c r="G26" s="523"/>
      <c r="H26" s="523"/>
      <c r="I26" s="524"/>
      <c r="J26" s="501"/>
      <c r="L26" s="508" t="s">
        <v>8</v>
      </c>
      <c r="M26" s="522" t="s">
        <v>229</v>
      </c>
      <c r="N26" s="523"/>
      <c r="O26" s="523"/>
      <c r="P26" s="523"/>
      <c r="Q26" s="523"/>
      <c r="R26" s="523"/>
      <c r="S26" s="524"/>
      <c r="T26" s="501"/>
    </row>
    <row r="27" spans="2:20" ht="12.75">
      <c r="B27" s="495"/>
      <c r="C27" s="7"/>
      <c r="D27" s="7"/>
      <c r="E27" s="7"/>
      <c r="F27" s="7"/>
      <c r="G27" s="7"/>
      <c r="H27" s="7"/>
      <c r="I27" s="7"/>
      <c r="J27" s="501"/>
      <c r="L27" s="495"/>
      <c r="M27" s="7"/>
      <c r="N27" s="7"/>
      <c r="O27" s="7"/>
      <c r="P27" s="7"/>
      <c r="Q27" s="7"/>
      <c r="R27" s="7"/>
      <c r="S27" s="7"/>
      <c r="T27" s="501"/>
    </row>
    <row r="28" spans="2:20" ht="12.75">
      <c r="B28" s="495"/>
      <c r="C28" s="59" t="s">
        <v>129</v>
      </c>
      <c r="D28" s="226"/>
      <c r="E28" s="60"/>
      <c r="F28" s="7"/>
      <c r="G28" s="57" t="s">
        <v>224</v>
      </c>
      <c r="H28" s="28"/>
      <c r="I28" s="46"/>
      <c r="J28" s="501"/>
      <c r="L28" s="495"/>
      <c r="M28" s="57" t="s">
        <v>128</v>
      </c>
      <c r="N28" s="28"/>
      <c r="O28" s="46"/>
      <c r="P28" s="7"/>
      <c r="Q28" s="57" t="s">
        <v>224</v>
      </c>
      <c r="R28" s="28"/>
      <c r="S28" s="46"/>
      <c r="T28" s="501"/>
    </row>
    <row r="29" spans="2:20" ht="16.5">
      <c r="B29" s="495"/>
      <c r="C29" s="368" t="s">
        <v>2</v>
      </c>
      <c r="D29" s="18">
        <v>7.529</v>
      </c>
      <c r="E29" s="360" t="s">
        <v>0</v>
      </c>
      <c r="F29" s="7"/>
      <c r="G29" s="354" t="s">
        <v>13</v>
      </c>
      <c r="H29" s="355">
        <f>D43</f>
        <v>679999.8748642429</v>
      </c>
      <c r="I29" s="356" t="s">
        <v>4</v>
      </c>
      <c r="J29" s="501"/>
      <c r="L29" s="495"/>
      <c r="M29" s="231" t="s">
        <v>1</v>
      </c>
      <c r="N29" s="66">
        <f>H44</f>
        <v>1.1629483795495539</v>
      </c>
      <c r="O29" s="350" t="s">
        <v>7</v>
      </c>
      <c r="P29" s="7"/>
      <c r="Q29" s="354" t="s">
        <v>13</v>
      </c>
      <c r="R29" s="355">
        <f>N43</f>
        <v>679999.8748642429</v>
      </c>
      <c r="S29" s="356" t="s">
        <v>4</v>
      </c>
      <c r="T29" s="501"/>
    </row>
    <row r="30" spans="2:20" ht="15">
      <c r="B30" s="495"/>
      <c r="C30" s="115" t="s">
        <v>14</v>
      </c>
      <c r="D30" s="20">
        <v>10</v>
      </c>
      <c r="E30" s="121" t="s">
        <v>6</v>
      </c>
      <c r="F30" s="7"/>
      <c r="G30" s="143" t="s">
        <v>16</v>
      </c>
      <c r="H30" s="144">
        <f>D48</f>
        <v>283.15</v>
      </c>
      <c r="I30" s="138" t="s">
        <v>5</v>
      </c>
      <c r="J30" s="501"/>
      <c r="L30" s="495"/>
      <c r="M30" s="115" t="s">
        <v>14</v>
      </c>
      <c r="N30" s="20">
        <f>D30</f>
        <v>10</v>
      </c>
      <c r="O30" s="121" t="s">
        <v>6</v>
      </c>
      <c r="P30" s="7"/>
      <c r="Q30" s="143" t="s">
        <v>16</v>
      </c>
      <c r="R30" s="367">
        <f>N48</f>
        <v>283.15</v>
      </c>
      <c r="S30" s="138" t="s">
        <v>5</v>
      </c>
      <c r="T30" s="501"/>
    </row>
    <row r="31" spans="2:20" ht="15">
      <c r="B31" s="495"/>
      <c r="C31" s="115" t="s">
        <v>219</v>
      </c>
      <c r="D31" s="382">
        <v>1949</v>
      </c>
      <c r="E31" s="99" t="s">
        <v>182</v>
      </c>
      <c r="F31" s="7"/>
      <c r="G31" s="348" t="s">
        <v>8</v>
      </c>
      <c r="H31" s="7"/>
      <c r="I31" s="7"/>
      <c r="J31" s="501"/>
      <c r="L31" s="495"/>
      <c r="M31" s="115" t="s">
        <v>219</v>
      </c>
      <c r="N31" s="20">
        <f>D31</f>
        <v>1949</v>
      </c>
      <c r="O31" s="99" t="s">
        <v>182</v>
      </c>
      <c r="P31" s="7"/>
      <c r="Q31" s="7"/>
      <c r="R31" s="7"/>
      <c r="S31" s="7"/>
      <c r="T31" s="501"/>
    </row>
    <row r="32" spans="2:20" ht="15">
      <c r="B32" s="495"/>
      <c r="C32" s="351" t="s">
        <v>221</v>
      </c>
      <c r="D32" s="66">
        <v>600</v>
      </c>
      <c r="E32" s="352" t="s">
        <v>22</v>
      </c>
      <c r="F32" s="7"/>
      <c r="G32" s="59" t="s">
        <v>123</v>
      </c>
      <c r="H32" s="226"/>
      <c r="I32" s="60"/>
      <c r="J32" s="501"/>
      <c r="L32" s="495"/>
      <c r="M32" s="351" t="s">
        <v>221</v>
      </c>
      <c r="N32" s="20">
        <f>D32</f>
        <v>600</v>
      </c>
      <c r="O32" s="352" t="s">
        <v>22</v>
      </c>
      <c r="P32" s="7"/>
      <c r="Q32" s="59" t="s">
        <v>123</v>
      </c>
      <c r="R32" s="226"/>
      <c r="S32" s="60"/>
      <c r="T32" s="501"/>
    </row>
    <row r="33" spans="2:20" ht="15">
      <c r="B33" s="495"/>
      <c r="C33" s="7"/>
      <c r="D33" s="7"/>
      <c r="E33" s="7"/>
      <c r="F33" s="7"/>
      <c r="G33" s="354" t="s">
        <v>11</v>
      </c>
      <c r="H33" s="390">
        <v>101325</v>
      </c>
      <c r="I33" s="360" t="s">
        <v>4</v>
      </c>
      <c r="J33" s="501"/>
      <c r="L33" s="495"/>
      <c r="M33" s="7"/>
      <c r="N33" s="7"/>
      <c r="O33" s="7"/>
      <c r="P33" s="7"/>
      <c r="Q33" s="135" t="s">
        <v>11</v>
      </c>
      <c r="R33" s="390">
        <v>101325</v>
      </c>
      <c r="S33" s="136" t="s">
        <v>4</v>
      </c>
      <c r="T33" s="501"/>
    </row>
    <row r="34" spans="2:20" ht="15">
      <c r="B34" s="495"/>
      <c r="C34" s="380" t="s">
        <v>228</v>
      </c>
      <c r="D34" s="96"/>
      <c r="E34" s="97"/>
      <c r="F34" s="7"/>
      <c r="G34" s="137" t="s">
        <v>3</v>
      </c>
      <c r="H34" s="391">
        <v>273.15</v>
      </c>
      <c r="I34" s="138" t="s">
        <v>5</v>
      </c>
      <c r="J34" s="501"/>
      <c r="L34" s="495"/>
      <c r="M34" s="380" t="s">
        <v>228</v>
      </c>
      <c r="N34" s="96"/>
      <c r="O34" s="97"/>
      <c r="P34" s="7"/>
      <c r="Q34" s="137" t="s">
        <v>3</v>
      </c>
      <c r="R34" s="391">
        <v>273.15</v>
      </c>
      <c r="S34" s="138" t="s">
        <v>5</v>
      </c>
      <c r="T34" s="501"/>
    </row>
    <row r="35" spans="2:20" ht="12.75">
      <c r="B35" s="495"/>
      <c r="C35" s="124" t="s">
        <v>171</v>
      </c>
      <c r="D35" s="211">
        <f>D31</f>
        <v>1949</v>
      </c>
      <c r="E35" s="381" t="s">
        <v>182</v>
      </c>
      <c r="F35" s="7"/>
      <c r="G35" s="139"/>
      <c r="H35" s="15"/>
      <c r="I35" s="1"/>
      <c r="J35" s="501"/>
      <c r="L35" s="495"/>
      <c r="M35" s="124" t="s">
        <v>171</v>
      </c>
      <c r="N35" s="211">
        <f>N31</f>
        <v>1949</v>
      </c>
      <c r="O35" s="381" t="s">
        <v>182</v>
      </c>
      <c r="P35" s="7"/>
      <c r="Q35" s="139"/>
      <c r="R35" s="15"/>
      <c r="S35" s="1"/>
      <c r="T35" s="501"/>
    </row>
    <row r="36" spans="2:20" ht="15">
      <c r="B36" s="495"/>
      <c r="C36" s="351" t="s">
        <v>10</v>
      </c>
      <c r="D36" s="353">
        <f>101.325*(1-0.0000225577*D35)^5.25588</f>
        <v>79.99987486424283</v>
      </c>
      <c r="E36" s="352" t="s">
        <v>183</v>
      </c>
      <c r="F36" s="7"/>
      <c r="G36" s="7"/>
      <c r="H36" s="7"/>
      <c r="I36" s="7"/>
      <c r="J36" s="501"/>
      <c r="L36" s="495"/>
      <c r="M36" s="351" t="s">
        <v>10</v>
      </c>
      <c r="N36" s="353">
        <f>101.325*(1-0.0000225577*N35)^5.25588</f>
        <v>79.99987486424283</v>
      </c>
      <c r="O36" s="352" t="s">
        <v>183</v>
      </c>
      <c r="P36" s="7"/>
      <c r="Q36" s="55" t="s">
        <v>127</v>
      </c>
      <c r="R36" s="28"/>
      <c r="S36" s="46"/>
      <c r="T36" s="501"/>
    </row>
    <row r="37" spans="2:20" ht="15">
      <c r="B37" s="495"/>
      <c r="C37" s="7"/>
      <c r="D37" s="7"/>
      <c r="E37" s="7"/>
      <c r="F37" s="7"/>
      <c r="G37" s="8" t="s">
        <v>130</v>
      </c>
      <c r="H37" s="6"/>
      <c r="I37" s="4"/>
      <c r="J37" s="501"/>
      <c r="L37" s="495"/>
      <c r="M37" s="7"/>
      <c r="N37" s="7"/>
      <c r="O37" s="7"/>
      <c r="P37" s="7"/>
      <c r="Q37" s="41" t="s">
        <v>2</v>
      </c>
      <c r="R37" s="54" t="s">
        <v>64</v>
      </c>
      <c r="S37" s="47"/>
      <c r="T37" s="501"/>
    </row>
    <row r="38" spans="2:20" ht="15">
      <c r="B38" s="495"/>
      <c r="C38" s="142" t="s">
        <v>220</v>
      </c>
      <c r="D38" s="96"/>
      <c r="E38" s="97"/>
      <c r="F38" s="7"/>
      <c r="G38" s="3" t="s">
        <v>1</v>
      </c>
      <c r="H38" s="16" t="s">
        <v>17</v>
      </c>
      <c r="I38" s="5"/>
      <c r="J38" s="501"/>
      <c r="L38" s="495"/>
      <c r="M38" s="142" t="s">
        <v>220</v>
      </c>
      <c r="N38" s="96"/>
      <c r="O38" s="97"/>
      <c r="P38" s="7"/>
      <c r="Q38" s="26" t="s">
        <v>13</v>
      </c>
      <c r="R38" s="61">
        <f>R29</f>
        <v>679999.8748642429</v>
      </c>
      <c r="S38" s="50" t="s">
        <v>4</v>
      </c>
      <c r="T38" s="501"/>
    </row>
    <row r="39" spans="2:20" ht="15">
      <c r="B39" s="495"/>
      <c r="C39" s="115" t="s">
        <v>13</v>
      </c>
      <c r="D39" s="17" t="s">
        <v>222</v>
      </c>
      <c r="E39" s="99"/>
      <c r="F39" s="7"/>
      <c r="G39" s="14" t="s">
        <v>11</v>
      </c>
      <c r="H39" s="2">
        <f>H33</f>
        <v>101325</v>
      </c>
      <c r="I39" s="5" t="s">
        <v>4</v>
      </c>
      <c r="J39" s="501"/>
      <c r="L39" s="495"/>
      <c r="M39" s="115" t="s">
        <v>13</v>
      </c>
      <c r="N39" s="17" t="s">
        <v>222</v>
      </c>
      <c r="O39" s="99"/>
      <c r="P39" s="7"/>
      <c r="Q39" s="26" t="s">
        <v>11</v>
      </c>
      <c r="R39" s="2">
        <f>R33</f>
        <v>101325</v>
      </c>
      <c r="S39" s="47" t="s">
        <v>4</v>
      </c>
      <c r="T39" s="501"/>
    </row>
    <row r="40" spans="2:20" ht="15">
      <c r="B40" s="495"/>
      <c r="C40" s="115" t="s">
        <v>221</v>
      </c>
      <c r="D40" s="15">
        <f>D32</f>
        <v>600</v>
      </c>
      <c r="E40" s="134" t="s">
        <v>22</v>
      </c>
      <c r="F40" s="7"/>
      <c r="G40" s="3" t="s">
        <v>3</v>
      </c>
      <c r="H40" s="2">
        <f>H34</f>
        <v>273.15</v>
      </c>
      <c r="I40" s="5" t="s">
        <v>5</v>
      </c>
      <c r="J40" s="501"/>
      <c r="L40" s="495"/>
      <c r="M40" s="115" t="s">
        <v>221</v>
      </c>
      <c r="N40" s="15">
        <f>N32</f>
        <v>600</v>
      </c>
      <c r="O40" s="134" t="s">
        <v>22</v>
      </c>
      <c r="P40" s="7"/>
      <c r="Q40" s="41" t="s">
        <v>3</v>
      </c>
      <c r="R40" s="11">
        <f>R34</f>
        <v>273.15</v>
      </c>
      <c r="S40" s="47" t="s">
        <v>5</v>
      </c>
      <c r="T40" s="501"/>
    </row>
    <row r="41" spans="2:20" ht="15">
      <c r="B41" s="495"/>
      <c r="C41" s="115" t="s">
        <v>10</v>
      </c>
      <c r="D41" s="15">
        <f>D36</f>
        <v>79.99987486424283</v>
      </c>
      <c r="E41" s="134" t="s">
        <v>9</v>
      </c>
      <c r="F41" s="7"/>
      <c r="G41" s="14" t="s">
        <v>13</v>
      </c>
      <c r="H41" s="2">
        <f>H29</f>
        <v>679999.8748642429</v>
      </c>
      <c r="I41" s="12" t="s">
        <v>4</v>
      </c>
      <c r="J41" s="501"/>
      <c r="L41" s="495"/>
      <c r="M41" s="115" t="s">
        <v>10</v>
      </c>
      <c r="N41" s="15">
        <f>N36</f>
        <v>79.99987486424283</v>
      </c>
      <c r="O41" s="134" t="s">
        <v>9</v>
      </c>
      <c r="P41" s="7"/>
      <c r="Q41" s="26" t="s">
        <v>16</v>
      </c>
      <c r="R41" s="11">
        <f>R30</f>
        <v>283.15</v>
      </c>
      <c r="S41" s="47" t="s">
        <v>6</v>
      </c>
      <c r="T41" s="501"/>
    </row>
    <row r="42" spans="2:20" ht="15">
      <c r="B42" s="495"/>
      <c r="C42" s="115" t="s">
        <v>13</v>
      </c>
      <c r="D42" s="369">
        <f>D40+D41</f>
        <v>679.9998748642429</v>
      </c>
      <c r="E42" s="121" t="s">
        <v>173</v>
      </c>
      <c r="F42" s="7"/>
      <c r="G42" s="14" t="s">
        <v>16</v>
      </c>
      <c r="H42" s="11">
        <f>H30</f>
        <v>283.15</v>
      </c>
      <c r="I42" s="5" t="s">
        <v>6</v>
      </c>
      <c r="J42" s="501"/>
      <c r="L42" s="495"/>
      <c r="M42" s="115" t="s">
        <v>13</v>
      </c>
      <c r="N42" s="229">
        <f>N40+N41</f>
        <v>679.9998748642429</v>
      </c>
      <c r="O42" s="121" t="s">
        <v>173</v>
      </c>
      <c r="P42" s="7"/>
      <c r="Q42" s="41" t="s">
        <v>1</v>
      </c>
      <c r="R42" s="61">
        <f>N29</f>
        <v>1.1629483795495539</v>
      </c>
      <c r="S42" s="53" t="s">
        <v>7</v>
      </c>
      <c r="T42" s="501"/>
    </row>
    <row r="43" spans="2:20" ht="16.5">
      <c r="B43" s="495"/>
      <c r="C43" s="351" t="s">
        <v>13</v>
      </c>
      <c r="D43" s="239">
        <f>D42*1000</f>
        <v>679999.8748642429</v>
      </c>
      <c r="E43" s="352" t="s">
        <v>4</v>
      </c>
      <c r="F43" s="7"/>
      <c r="G43" s="3" t="s">
        <v>2</v>
      </c>
      <c r="H43" s="11">
        <f>D29</f>
        <v>7.529</v>
      </c>
      <c r="I43" s="5" t="s">
        <v>0</v>
      </c>
      <c r="J43" s="501"/>
      <c r="L43" s="495"/>
      <c r="M43" s="351" t="s">
        <v>13</v>
      </c>
      <c r="N43" s="239">
        <f>N42*1000</f>
        <v>679999.8748642429</v>
      </c>
      <c r="O43" s="352" t="s">
        <v>4</v>
      </c>
      <c r="P43" s="7"/>
      <c r="Q43" s="67" t="s">
        <v>2</v>
      </c>
      <c r="R43" s="366">
        <f>(R38/R39)*(R40/R41)*R42</f>
        <v>7.529</v>
      </c>
      <c r="S43" s="64" t="s">
        <v>0</v>
      </c>
      <c r="T43" s="501"/>
    </row>
    <row r="44" spans="2:20" ht="15">
      <c r="B44" s="495"/>
      <c r="C44" s="7"/>
      <c r="D44" s="7"/>
      <c r="E44" s="7"/>
      <c r="F44" s="7"/>
      <c r="G44" s="357" t="s">
        <v>1</v>
      </c>
      <c r="H44" s="358">
        <f>(H39/H41)*(H42/H40)*H43</f>
        <v>1.1629483795495539</v>
      </c>
      <c r="I44" s="359" t="s">
        <v>7</v>
      </c>
      <c r="J44" s="501"/>
      <c r="L44" s="495"/>
      <c r="M44" s="7"/>
      <c r="N44" s="7"/>
      <c r="O44" s="7"/>
      <c r="P44" s="7"/>
      <c r="Q44" s="7"/>
      <c r="R44" s="7"/>
      <c r="S44" s="7"/>
      <c r="T44" s="501"/>
    </row>
    <row r="45" spans="2:20" ht="12.75">
      <c r="B45" s="495"/>
      <c r="C45" s="145" t="s">
        <v>125</v>
      </c>
      <c r="D45" s="96"/>
      <c r="E45" s="97"/>
      <c r="F45" s="7"/>
      <c r="G45" s="7"/>
      <c r="H45" s="7"/>
      <c r="I45" s="7"/>
      <c r="J45" s="501"/>
      <c r="L45" s="495"/>
      <c r="M45" s="145" t="s">
        <v>125</v>
      </c>
      <c r="N45" s="96"/>
      <c r="O45" s="97"/>
      <c r="P45" s="7"/>
      <c r="Q45" s="7"/>
      <c r="R45" s="7"/>
      <c r="S45" s="7"/>
      <c r="T45" s="501"/>
    </row>
    <row r="46" spans="2:20" ht="15">
      <c r="B46" s="495"/>
      <c r="C46" s="135" t="s">
        <v>16</v>
      </c>
      <c r="D46" s="17" t="s">
        <v>223</v>
      </c>
      <c r="E46" s="99"/>
      <c r="F46" s="7"/>
      <c r="G46" s="7"/>
      <c r="H46" s="7"/>
      <c r="I46" s="7"/>
      <c r="J46" s="501"/>
      <c r="L46" s="495"/>
      <c r="M46" s="135" t="s">
        <v>16</v>
      </c>
      <c r="N46" s="17" t="s">
        <v>223</v>
      </c>
      <c r="O46" s="99"/>
      <c r="P46" s="7"/>
      <c r="Q46" s="7"/>
      <c r="R46" s="7"/>
      <c r="S46" s="7"/>
      <c r="T46" s="501"/>
    </row>
    <row r="47" spans="2:20" ht="15">
      <c r="B47" s="495"/>
      <c r="C47" s="115" t="s">
        <v>14</v>
      </c>
      <c r="D47" s="73">
        <f>D30</f>
        <v>10</v>
      </c>
      <c r="E47" s="121" t="s">
        <v>6</v>
      </c>
      <c r="F47" s="7"/>
      <c r="G47" s="7"/>
      <c r="H47" s="7"/>
      <c r="I47" s="7"/>
      <c r="J47" s="501"/>
      <c r="L47" s="495"/>
      <c r="M47" s="115" t="s">
        <v>14</v>
      </c>
      <c r="N47" s="73">
        <f>N30</f>
        <v>10</v>
      </c>
      <c r="O47" s="121" t="s">
        <v>6</v>
      </c>
      <c r="P47" s="7"/>
      <c r="Q47" s="7"/>
      <c r="R47" s="7"/>
      <c r="S47" s="7"/>
      <c r="T47" s="501"/>
    </row>
    <row r="48" spans="2:20" ht="15">
      <c r="B48" s="495"/>
      <c r="C48" s="143" t="s">
        <v>16</v>
      </c>
      <c r="D48" s="349">
        <f>D47+273.15</f>
        <v>283.15</v>
      </c>
      <c r="E48" s="138" t="s">
        <v>5</v>
      </c>
      <c r="F48" s="7"/>
      <c r="G48" s="7"/>
      <c r="H48" s="7"/>
      <c r="I48" s="7"/>
      <c r="J48" s="501"/>
      <c r="L48" s="495"/>
      <c r="M48" s="143" t="s">
        <v>16</v>
      </c>
      <c r="N48" s="349">
        <f>N30+273.15</f>
        <v>283.15</v>
      </c>
      <c r="O48" s="138" t="s">
        <v>5</v>
      </c>
      <c r="P48" s="7"/>
      <c r="Q48" s="7"/>
      <c r="R48" s="7"/>
      <c r="S48" s="7"/>
      <c r="T48" s="501"/>
    </row>
    <row r="49" spans="2:20" ht="13.5" thickBot="1">
      <c r="B49" s="498"/>
      <c r="C49" s="499"/>
      <c r="D49" s="499"/>
      <c r="E49" s="499"/>
      <c r="F49" s="499"/>
      <c r="G49" s="499"/>
      <c r="H49" s="499"/>
      <c r="I49" s="499"/>
      <c r="J49" s="502"/>
      <c r="L49" s="498"/>
      <c r="M49" s="499"/>
      <c r="N49" s="499"/>
      <c r="O49" s="499"/>
      <c r="P49" s="499"/>
      <c r="Q49" s="499"/>
      <c r="R49" s="499"/>
      <c r="S49" s="499"/>
      <c r="T49" s="502"/>
    </row>
    <row r="50" spans="13:21" ht="13.5" thickTop="1">
      <c r="M50" s="7"/>
      <c r="N50" s="7"/>
      <c r="O50" s="7"/>
      <c r="P50" s="7"/>
      <c r="S50" s="7"/>
      <c r="T50" s="7"/>
      <c r="U50" s="7"/>
    </row>
    <row r="51" spans="13:21" ht="12.75">
      <c r="M51" s="7"/>
      <c r="N51" s="7"/>
      <c r="O51" s="7"/>
      <c r="P51" s="7"/>
      <c r="S51" s="7"/>
      <c r="T51" s="7"/>
      <c r="U51" s="7"/>
    </row>
    <row r="52" spans="9:21" ht="12.75">
      <c r="I52" s="7"/>
      <c r="M52" s="7"/>
      <c r="N52" s="7"/>
      <c r="O52" s="7"/>
      <c r="P52" s="7"/>
      <c r="T52" s="7"/>
      <c r="U52" s="7"/>
    </row>
    <row r="53" spans="9:21" ht="12.75">
      <c r="I53" s="7"/>
      <c r="M53" s="7"/>
      <c r="N53" s="7"/>
      <c r="O53" s="7"/>
      <c r="P53" s="7"/>
      <c r="S53" s="7"/>
      <c r="T53" s="7"/>
      <c r="U53" s="7"/>
    </row>
    <row r="54" spans="9:21" ht="12.75">
      <c r="I54" s="7"/>
      <c r="M54" s="7"/>
      <c r="N54" s="7"/>
      <c r="O54" s="7"/>
      <c r="P54" s="7"/>
      <c r="S54" s="7"/>
      <c r="T54" s="7"/>
      <c r="U54" s="7"/>
    </row>
    <row r="55" spans="9:21" ht="12.75">
      <c r="I55" s="7"/>
      <c r="M55" s="7"/>
      <c r="N55" s="7"/>
      <c r="O55" s="7"/>
      <c r="P55" s="7"/>
      <c r="S55" s="7"/>
      <c r="T55" s="7"/>
      <c r="U55" s="7"/>
    </row>
    <row r="56" spans="9:16" ht="12.75">
      <c r="I56" s="7"/>
      <c r="M56" s="7"/>
      <c r="N56" s="7"/>
      <c r="O56" s="7"/>
      <c r="P56" s="7"/>
    </row>
    <row r="57" spans="13:16" ht="12.75">
      <c r="M57" s="7"/>
      <c r="N57" s="7"/>
      <c r="O57" s="7"/>
      <c r="P57" s="7"/>
    </row>
  </sheetData>
  <sheetProtection/>
  <mergeCells count="4">
    <mergeCell ref="M3:S3"/>
    <mergeCell ref="C3:I3"/>
    <mergeCell ref="M26:S26"/>
    <mergeCell ref="C26:I26"/>
  </mergeCells>
  <hyperlinks>
    <hyperlink ref="V7" r:id="rId1" display="www.piping-tools.net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R1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240" customWidth="1"/>
    <col min="2" max="2" width="4.421875" style="240" customWidth="1"/>
    <col min="3" max="8" width="11.421875" style="240" customWidth="1"/>
    <col min="9" max="9" width="3.421875" style="240" customWidth="1"/>
    <col min="10" max="10" width="3.8515625" style="240" customWidth="1"/>
    <col min="11" max="11" width="3.421875" style="240" customWidth="1"/>
    <col min="12" max="17" width="11.421875" style="240" customWidth="1"/>
    <col min="18" max="18" width="3.7109375" style="240" customWidth="1"/>
    <col min="19" max="16384" width="11.421875" style="240" customWidth="1"/>
  </cols>
  <sheetData>
    <row r="1" ht="13.5" thickBot="1">
      <c r="R1" s="503" t="str">
        <f>'1.- Normal to real flow rate'!T1</f>
        <v>Rev. cjc. 21.04.02.2016</v>
      </c>
    </row>
    <row r="2" spans="2:18" ht="13.5" thickTop="1">
      <c r="B2" s="383" t="s">
        <v>126</v>
      </c>
      <c r="C2" s="191"/>
      <c r="D2" s="191"/>
      <c r="E2" s="191"/>
      <c r="F2" s="191"/>
      <c r="G2" s="191"/>
      <c r="H2" s="191"/>
      <c r="I2" s="361"/>
      <c r="K2" s="395"/>
      <c r="L2" s="396"/>
      <c r="M2" s="396"/>
      <c r="N2" s="396"/>
      <c r="O2" s="396"/>
      <c r="P2" s="396"/>
      <c r="Q2" s="396"/>
      <c r="R2" s="402"/>
    </row>
    <row r="3" spans="2:18" ht="12.75">
      <c r="B3" s="247"/>
      <c r="C3" s="146"/>
      <c r="D3" s="146"/>
      <c r="E3" s="146"/>
      <c r="F3" s="146"/>
      <c r="G3" s="146"/>
      <c r="H3" s="146"/>
      <c r="I3" s="246"/>
      <c r="K3" s="394"/>
      <c r="L3" s="245"/>
      <c r="M3" s="245"/>
      <c r="N3" s="245"/>
      <c r="O3" s="245"/>
      <c r="P3" s="245"/>
      <c r="Q3" s="245"/>
      <c r="R3" s="403"/>
    </row>
    <row r="4" spans="2:18" ht="12.75">
      <c r="B4" s="247"/>
      <c r="C4" s="244" t="s">
        <v>112</v>
      </c>
      <c r="D4" s="245"/>
      <c r="E4" s="245"/>
      <c r="F4" s="245"/>
      <c r="G4" s="245"/>
      <c r="H4" s="245"/>
      <c r="I4" s="246"/>
      <c r="K4" s="394"/>
      <c r="L4" s="245"/>
      <c r="M4" s="245"/>
      <c r="N4" s="245"/>
      <c r="O4" s="245"/>
      <c r="P4" s="245"/>
      <c r="Q4" s="245"/>
      <c r="R4" s="403"/>
    </row>
    <row r="5" spans="2:18" ht="12.75">
      <c r="B5" s="250"/>
      <c r="C5" s="244" t="s">
        <v>119</v>
      </c>
      <c r="D5" s="244"/>
      <c r="E5" s="245"/>
      <c r="F5" s="245"/>
      <c r="G5" s="245"/>
      <c r="H5" s="245"/>
      <c r="I5" s="246"/>
      <c r="J5" s="245"/>
      <c r="K5" s="394"/>
      <c r="L5" s="245"/>
      <c r="M5" s="245"/>
      <c r="N5" s="245"/>
      <c r="O5" s="245"/>
      <c r="P5" s="245"/>
      <c r="Q5" s="245"/>
      <c r="R5" s="403"/>
    </row>
    <row r="6" spans="2:18" ht="12.75">
      <c r="B6" s="250"/>
      <c r="C6" s="245"/>
      <c r="D6" s="244"/>
      <c r="E6" s="245"/>
      <c r="F6" s="245"/>
      <c r="G6" s="245"/>
      <c r="H6" s="245"/>
      <c r="I6" s="246"/>
      <c r="J6" s="245"/>
      <c r="K6" s="394"/>
      <c r="L6" s="245"/>
      <c r="M6" s="245"/>
      <c r="N6" s="245"/>
      <c r="O6" s="245"/>
      <c r="P6" s="245"/>
      <c r="Q6" s="245"/>
      <c r="R6" s="403"/>
    </row>
    <row r="7" spans="2:18" ht="15">
      <c r="B7" s="250"/>
      <c r="C7" s="253" t="s">
        <v>33</v>
      </c>
      <c r="D7" s="254" t="s">
        <v>58</v>
      </c>
      <c r="E7" s="255"/>
      <c r="F7" s="255"/>
      <c r="G7" s="255"/>
      <c r="H7" s="256"/>
      <c r="I7" s="246"/>
      <c r="J7" s="245"/>
      <c r="K7" s="394"/>
      <c r="L7" s="253" t="s">
        <v>18</v>
      </c>
      <c r="M7" s="254" t="s">
        <v>234</v>
      </c>
      <c r="N7" s="255"/>
      <c r="O7" s="255"/>
      <c r="P7" s="255"/>
      <c r="Q7" s="256"/>
      <c r="R7" s="403"/>
    </row>
    <row r="8" spans="2:18" ht="12.75">
      <c r="B8" s="250"/>
      <c r="I8" s="246"/>
      <c r="J8" s="245"/>
      <c r="K8" s="394"/>
      <c r="L8" s="245"/>
      <c r="M8" s="245"/>
      <c r="N8" s="245"/>
      <c r="O8" s="245"/>
      <c r="P8" s="245"/>
      <c r="Q8" s="245"/>
      <c r="R8" s="403"/>
    </row>
    <row r="9" spans="2:18" ht="12.75">
      <c r="B9" s="250"/>
      <c r="C9" s="384" t="s">
        <v>236</v>
      </c>
      <c r="D9" s="385"/>
      <c r="E9" s="386"/>
      <c r="F9" s="386"/>
      <c r="G9" s="386"/>
      <c r="H9" s="387"/>
      <c r="I9" s="246"/>
      <c r="J9" s="245"/>
      <c r="K9" s="394"/>
      <c r="L9" s="384" t="s">
        <v>237</v>
      </c>
      <c r="M9" s="385"/>
      <c r="N9" s="386"/>
      <c r="O9" s="386"/>
      <c r="P9" s="386"/>
      <c r="Q9" s="387"/>
      <c r="R9" s="403"/>
    </row>
    <row r="10" spans="2:18" ht="12.75">
      <c r="B10" s="250"/>
      <c r="C10" s="244"/>
      <c r="D10" s="244"/>
      <c r="E10" s="245"/>
      <c r="F10" s="245"/>
      <c r="G10" s="245"/>
      <c r="H10" s="245"/>
      <c r="I10" s="246"/>
      <c r="J10" s="245"/>
      <c r="K10" s="394"/>
      <c r="L10" s="244"/>
      <c r="M10" s="244"/>
      <c r="N10" s="245"/>
      <c r="O10" s="245"/>
      <c r="P10" s="245"/>
      <c r="Q10" s="245"/>
      <c r="R10" s="403"/>
    </row>
    <row r="11" spans="2:18" ht="12.75">
      <c r="B11" s="250"/>
      <c r="C11" s="362" t="s">
        <v>120</v>
      </c>
      <c r="D11" s="363"/>
      <c r="E11" s="364"/>
      <c r="F11" s="245"/>
      <c r="G11" s="245"/>
      <c r="H11" s="245"/>
      <c r="I11" s="246"/>
      <c r="J11" s="245"/>
      <c r="K11" s="394"/>
      <c r="L11" s="271" t="s">
        <v>233</v>
      </c>
      <c r="M11" s="272"/>
      <c r="N11" s="273"/>
      <c r="O11" s="245"/>
      <c r="P11" s="245"/>
      <c r="Q11" s="245"/>
      <c r="R11" s="403"/>
    </row>
    <row r="12" spans="2:18" ht="15.75" thickBot="1">
      <c r="B12" s="250"/>
      <c r="C12" s="262" t="s">
        <v>18</v>
      </c>
      <c r="D12" s="248">
        <v>480</v>
      </c>
      <c r="E12" s="263" t="s">
        <v>0</v>
      </c>
      <c r="F12" s="244" t="s">
        <v>8</v>
      </c>
      <c r="G12" s="245"/>
      <c r="H12" s="245"/>
      <c r="I12" s="246"/>
      <c r="J12" s="245"/>
      <c r="K12" s="394"/>
      <c r="L12" s="262" t="s">
        <v>33</v>
      </c>
      <c r="M12" s="393">
        <f>D28</f>
        <v>726.9873874283745</v>
      </c>
      <c r="N12" s="281" t="s">
        <v>63</v>
      </c>
      <c r="O12" s="244" t="s">
        <v>8</v>
      </c>
      <c r="P12" s="245"/>
      <c r="Q12" s="245"/>
      <c r="R12" s="403"/>
    </row>
    <row r="13" spans="2:18" ht="15.75" thickTop="1">
      <c r="B13" s="250"/>
      <c r="C13" s="266" t="s">
        <v>19</v>
      </c>
      <c r="D13" s="388">
        <v>101325</v>
      </c>
      <c r="E13" s="267" t="s">
        <v>4</v>
      </c>
      <c r="F13" s="245"/>
      <c r="G13" s="245"/>
      <c r="H13" s="245"/>
      <c r="I13" s="246"/>
      <c r="J13" s="245"/>
      <c r="K13" s="394"/>
      <c r="L13" s="262" t="s">
        <v>118</v>
      </c>
      <c r="M13" s="248">
        <v>73400</v>
      </c>
      <c r="N13" s="274" t="s">
        <v>4</v>
      </c>
      <c r="O13" s="245"/>
      <c r="P13" s="245"/>
      <c r="Q13" s="245"/>
      <c r="R13" s="403"/>
    </row>
    <row r="14" spans="2:18" ht="15">
      <c r="B14" s="250"/>
      <c r="C14" s="266" t="s">
        <v>30</v>
      </c>
      <c r="D14" s="389">
        <v>0</v>
      </c>
      <c r="E14" s="267" t="s">
        <v>43</v>
      </c>
      <c r="F14" s="245"/>
      <c r="G14" s="245"/>
      <c r="H14" s="245"/>
      <c r="I14" s="246"/>
      <c r="J14" s="245"/>
      <c r="K14" s="394"/>
      <c r="L14" s="266" t="s">
        <v>31</v>
      </c>
      <c r="M14" s="259">
        <v>0.42</v>
      </c>
      <c r="N14" s="267" t="s">
        <v>62</v>
      </c>
      <c r="O14" s="245"/>
      <c r="P14" s="245"/>
      <c r="Q14" s="245"/>
      <c r="R14" s="403"/>
    </row>
    <row r="15" spans="2:18" ht="15">
      <c r="B15" s="250"/>
      <c r="C15" s="266" t="s">
        <v>108</v>
      </c>
      <c r="D15" s="389">
        <v>0</v>
      </c>
      <c r="E15" s="267" t="s">
        <v>6</v>
      </c>
      <c r="F15" s="245"/>
      <c r="G15" s="245"/>
      <c r="H15" s="245"/>
      <c r="I15" s="246"/>
      <c r="J15" s="245"/>
      <c r="K15" s="394"/>
      <c r="L15" s="266" t="s">
        <v>107</v>
      </c>
      <c r="M15" s="259">
        <v>22</v>
      </c>
      <c r="N15" s="275" t="s">
        <v>6</v>
      </c>
      <c r="O15" s="245"/>
      <c r="P15" s="245"/>
      <c r="Q15" s="245"/>
      <c r="R15" s="403"/>
    </row>
    <row r="16" spans="2:18" ht="15">
      <c r="B16" s="250"/>
      <c r="C16" s="266" t="s">
        <v>20</v>
      </c>
      <c r="D16" s="388">
        <f>D15+273.15</f>
        <v>273.15</v>
      </c>
      <c r="E16" s="267" t="s">
        <v>5</v>
      </c>
      <c r="F16" s="244"/>
      <c r="G16" s="245"/>
      <c r="H16" s="245"/>
      <c r="I16" s="246"/>
      <c r="J16" s="245"/>
      <c r="K16" s="394"/>
      <c r="L16" s="266" t="s">
        <v>132</v>
      </c>
      <c r="M16" s="392" t="s">
        <v>232</v>
      </c>
      <c r="N16" s="275"/>
      <c r="O16" s="244"/>
      <c r="P16" s="245"/>
      <c r="Q16" s="245"/>
      <c r="R16" s="403"/>
    </row>
    <row r="17" spans="2:18" ht="15">
      <c r="B17" s="250"/>
      <c r="C17" s="266" t="s">
        <v>230</v>
      </c>
      <c r="D17" s="392" t="s">
        <v>231</v>
      </c>
      <c r="E17" s="267"/>
      <c r="F17" s="244"/>
      <c r="G17" s="245"/>
      <c r="H17" s="245"/>
      <c r="I17" s="246"/>
      <c r="J17" s="245"/>
      <c r="K17" s="394"/>
      <c r="L17" s="266" t="s">
        <v>132</v>
      </c>
      <c r="M17" s="269">
        <f>100000*EXP(153.5411+0.066953*(M15+273.15)-0.0000505796*(M15+273.15)^2+0.00000002183911*(M15+273.15)^3-8990.134*(M15+273.15)^-1-25.07797*LN((M15+273.15)))</f>
        <v>2645.103684899362</v>
      </c>
      <c r="N17" s="267" t="s">
        <v>4</v>
      </c>
      <c r="O17" s="244"/>
      <c r="P17" s="245"/>
      <c r="Q17" s="245"/>
      <c r="R17" s="403"/>
    </row>
    <row r="18" spans="2:18" ht="15">
      <c r="B18" s="250"/>
      <c r="C18" s="266" t="s">
        <v>230</v>
      </c>
      <c r="D18" s="269">
        <f>100000*EXP(153.5411+0.066953*(D16)-0.0000505796*(D16)^2+0.00000002183911*(D16)^3-8990.134*(D16)^-1-25.07797*LN((D16)))</f>
        <v>609.5839983903554</v>
      </c>
      <c r="E18" s="267" t="s">
        <v>4</v>
      </c>
      <c r="F18" s="244" t="s">
        <v>8</v>
      </c>
      <c r="G18" s="245" t="s">
        <v>8</v>
      </c>
      <c r="H18" s="245"/>
      <c r="I18" s="246"/>
      <c r="J18" s="245"/>
      <c r="K18" s="394"/>
      <c r="L18" s="266" t="s">
        <v>32</v>
      </c>
      <c r="M18" s="268">
        <f>M15+273.15</f>
        <v>295.15</v>
      </c>
      <c r="N18" s="267" t="s">
        <v>5</v>
      </c>
      <c r="O18" s="244" t="s">
        <v>8</v>
      </c>
      <c r="P18" s="245" t="s">
        <v>8</v>
      </c>
      <c r="Q18" s="245"/>
      <c r="R18" s="403"/>
    </row>
    <row r="19" spans="2:18" ht="12.75">
      <c r="B19" s="250"/>
      <c r="C19" s="245"/>
      <c r="D19" s="245"/>
      <c r="E19" s="245"/>
      <c r="F19" s="245"/>
      <c r="G19" s="245"/>
      <c r="H19" s="245"/>
      <c r="I19" s="246"/>
      <c r="J19" s="245"/>
      <c r="K19" s="394"/>
      <c r="L19" s="245"/>
      <c r="M19" s="245"/>
      <c r="N19" s="245"/>
      <c r="O19" s="245"/>
      <c r="P19" s="245"/>
      <c r="Q19" s="245"/>
      <c r="R19" s="403"/>
    </row>
    <row r="20" spans="2:18" ht="12.75">
      <c r="B20" s="250"/>
      <c r="C20" s="271" t="s">
        <v>233</v>
      </c>
      <c r="D20" s="272"/>
      <c r="E20" s="273"/>
      <c r="F20" s="245"/>
      <c r="G20" s="245"/>
      <c r="H20" s="245"/>
      <c r="I20" s="246"/>
      <c r="J20" s="245"/>
      <c r="K20" s="394"/>
      <c r="L20" s="362" t="s">
        <v>120</v>
      </c>
      <c r="M20" s="363"/>
      <c r="N20" s="364"/>
      <c r="O20" s="245"/>
      <c r="P20" s="245"/>
      <c r="Q20" s="245"/>
      <c r="R20" s="403"/>
    </row>
    <row r="21" spans="2:18" ht="15">
      <c r="B21" s="250"/>
      <c r="C21" s="262" t="s">
        <v>118</v>
      </c>
      <c r="D21" s="248">
        <v>73400</v>
      </c>
      <c r="E21" s="274" t="s">
        <v>4</v>
      </c>
      <c r="F21" s="245"/>
      <c r="G21" s="245"/>
      <c r="H21" s="245"/>
      <c r="I21" s="246"/>
      <c r="J21" s="245"/>
      <c r="K21" s="394"/>
      <c r="L21" s="266" t="s">
        <v>19</v>
      </c>
      <c r="M21" s="388">
        <v>101325</v>
      </c>
      <c r="N21" s="267" t="s">
        <v>4</v>
      </c>
      <c r="O21" s="245"/>
      <c r="P21" s="245"/>
      <c r="Q21" s="245"/>
      <c r="R21" s="403"/>
    </row>
    <row r="22" spans="2:18" ht="15">
      <c r="B22" s="250"/>
      <c r="C22" s="266" t="s">
        <v>31</v>
      </c>
      <c r="D22" s="259">
        <v>0.42</v>
      </c>
      <c r="E22" s="267" t="s">
        <v>62</v>
      </c>
      <c r="F22" s="245"/>
      <c r="G22" s="245"/>
      <c r="H22" s="245"/>
      <c r="I22" s="246"/>
      <c r="J22" s="245"/>
      <c r="K22" s="394"/>
      <c r="L22" s="266" t="s">
        <v>30</v>
      </c>
      <c r="M22" s="389">
        <v>0</v>
      </c>
      <c r="N22" s="267" t="s">
        <v>43</v>
      </c>
      <c r="O22" s="245"/>
      <c r="P22" s="245"/>
      <c r="Q22" s="245"/>
      <c r="R22" s="403"/>
    </row>
    <row r="23" spans="2:18" ht="15">
      <c r="B23" s="250"/>
      <c r="C23" s="266" t="s">
        <v>107</v>
      </c>
      <c r="D23" s="259">
        <v>22</v>
      </c>
      <c r="E23" s="275" t="s">
        <v>6</v>
      </c>
      <c r="F23" s="245"/>
      <c r="G23" s="245"/>
      <c r="H23" s="245"/>
      <c r="I23" s="246"/>
      <c r="J23" s="245"/>
      <c r="K23" s="394"/>
      <c r="L23" s="266" t="s">
        <v>108</v>
      </c>
      <c r="M23" s="389">
        <v>0</v>
      </c>
      <c r="N23" s="267" t="s">
        <v>6</v>
      </c>
      <c r="O23" s="245"/>
      <c r="P23" s="245"/>
      <c r="Q23" s="245"/>
      <c r="R23" s="403"/>
    </row>
    <row r="24" spans="2:18" ht="15">
      <c r="B24" s="250"/>
      <c r="C24" s="266" t="s">
        <v>132</v>
      </c>
      <c r="D24" s="392" t="s">
        <v>232</v>
      </c>
      <c r="E24" s="275"/>
      <c r="F24" s="245"/>
      <c r="G24" s="245"/>
      <c r="H24" s="245"/>
      <c r="I24" s="246"/>
      <c r="J24" s="245"/>
      <c r="K24" s="394"/>
      <c r="L24" s="266" t="s">
        <v>20</v>
      </c>
      <c r="M24" s="388">
        <f>M23+273.15</f>
        <v>273.15</v>
      </c>
      <c r="N24" s="267" t="s">
        <v>5</v>
      </c>
      <c r="O24" s="245"/>
      <c r="P24" s="245"/>
      <c r="Q24" s="245"/>
      <c r="R24" s="403"/>
    </row>
    <row r="25" spans="2:18" ht="15">
      <c r="B25" s="250"/>
      <c r="C25" s="266" t="s">
        <v>132</v>
      </c>
      <c r="D25" s="269">
        <f>100000*EXP(153.5411+0.066953*(D23+273.15)-0.0000505796*(D23+273.15)^2+0.00000002183911*(D23+273.15)^3-8990.134*(D23+273.15)^-1-25.07797*LN((D23+273.15)))</f>
        <v>2645.103684899362</v>
      </c>
      <c r="E25" s="267" t="s">
        <v>4</v>
      </c>
      <c r="F25" s="244"/>
      <c r="G25" s="245"/>
      <c r="H25" s="245"/>
      <c r="I25" s="246"/>
      <c r="J25" s="245"/>
      <c r="K25" s="394"/>
      <c r="L25" s="266" t="s">
        <v>230</v>
      </c>
      <c r="M25" s="392" t="s">
        <v>231</v>
      </c>
      <c r="N25" s="267"/>
      <c r="O25" s="244"/>
      <c r="P25" s="245"/>
      <c r="Q25" s="245"/>
      <c r="R25" s="403"/>
    </row>
    <row r="26" spans="2:18" ht="15">
      <c r="B26" s="250"/>
      <c r="C26" s="266" t="s">
        <v>32</v>
      </c>
      <c r="D26" s="268">
        <f>D23+273.15</f>
        <v>295.15</v>
      </c>
      <c r="E26" s="267" t="s">
        <v>5</v>
      </c>
      <c r="F26" s="245"/>
      <c r="G26" s="245"/>
      <c r="H26" s="245"/>
      <c r="I26" s="246"/>
      <c r="J26" s="245"/>
      <c r="K26" s="394"/>
      <c r="L26" s="266" t="s">
        <v>230</v>
      </c>
      <c r="M26" s="269">
        <f>100000*EXP(153.5411+0.066953*(M24)-0.0000505796*(M24)^2+0.00000002183911*(M24)^3-8990.134*(M24)^-1-25.07797*LN((M24)))</f>
        <v>609.5839983903554</v>
      </c>
      <c r="N26" s="267" t="s">
        <v>4</v>
      </c>
      <c r="O26" s="245"/>
      <c r="P26" s="245"/>
      <c r="Q26" s="245"/>
      <c r="R26" s="403"/>
    </row>
    <row r="27" spans="2:18" ht="12.75">
      <c r="B27" s="250"/>
      <c r="C27" s="245"/>
      <c r="D27" s="245"/>
      <c r="E27" s="245"/>
      <c r="F27" s="245"/>
      <c r="G27" s="245"/>
      <c r="H27" s="245"/>
      <c r="I27" s="246"/>
      <c r="J27" s="245"/>
      <c r="K27" s="394"/>
      <c r="L27" s="245"/>
      <c r="M27" s="245"/>
      <c r="N27" s="245"/>
      <c r="O27" s="245"/>
      <c r="P27" s="245"/>
      <c r="Q27" s="245"/>
      <c r="R27" s="403"/>
    </row>
    <row r="28" spans="2:18" ht="15.75" thickBot="1">
      <c r="B28" s="278"/>
      <c r="C28" s="279" t="s">
        <v>33</v>
      </c>
      <c r="D28" s="280">
        <f>D12*(D13-D14*D18)/(D21-D22*D25)*(D26/D16)</f>
        <v>726.9873874283745</v>
      </c>
      <c r="E28" s="281" t="s">
        <v>63</v>
      </c>
      <c r="F28" s="264"/>
      <c r="G28" s="264"/>
      <c r="H28" s="282" t="str">
        <f>'1.- Normal to real flow rate'!I22</f>
        <v> </v>
      </c>
      <c r="I28" s="265"/>
      <c r="J28" s="245"/>
      <c r="K28" s="397"/>
      <c r="L28" s="398" t="s">
        <v>18</v>
      </c>
      <c r="M28" s="521">
        <f>M12*(M13-M14*M17)/(M21-M22*M26)*(M24/M18)</f>
        <v>480.0000000000001</v>
      </c>
      <c r="N28" s="399" t="s">
        <v>348</v>
      </c>
      <c r="O28" s="400"/>
      <c r="P28" s="400"/>
      <c r="Q28" s="401" t="s">
        <v>8</v>
      </c>
      <c r="R28" s="404"/>
    </row>
    <row r="29" ht="13.5" thickTop="1">
      <c r="J29" s="245"/>
    </row>
    <row r="30" ht="12.75">
      <c r="J30" s="245"/>
    </row>
    <row r="31" spans="2:10" ht="12.75">
      <c r="B31" s="245"/>
      <c r="C31" s="245"/>
      <c r="D31" s="245"/>
      <c r="E31" s="245"/>
      <c r="F31" s="245"/>
      <c r="G31" s="245"/>
      <c r="H31" s="245"/>
      <c r="I31" s="245"/>
      <c r="J31" s="245"/>
    </row>
    <row r="32" spans="2:17" ht="12.75">
      <c r="B32" s="245"/>
      <c r="C32" s="283" t="s">
        <v>8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84"/>
    </row>
    <row r="33" spans="2:17" ht="15">
      <c r="B33" s="245"/>
      <c r="C33" s="276" t="s">
        <v>131</v>
      </c>
      <c r="D33" s="245" t="s">
        <v>122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85"/>
    </row>
    <row r="34" spans="2:18" ht="15">
      <c r="B34" s="245"/>
      <c r="C34" s="276" t="s">
        <v>108</v>
      </c>
      <c r="D34" s="286">
        <v>0</v>
      </c>
      <c r="E34" s="258" t="s">
        <v>6</v>
      </c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85"/>
      <c r="R34" s="245"/>
    </row>
    <row r="35" spans="2:18" ht="15">
      <c r="B35" s="245"/>
      <c r="C35" s="276" t="s">
        <v>20</v>
      </c>
      <c r="D35" s="287">
        <f>D34+273.15</f>
        <v>273.15</v>
      </c>
      <c r="E35" s="258" t="s">
        <v>5</v>
      </c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85"/>
      <c r="R35" s="245"/>
    </row>
    <row r="36" spans="2:18" ht="15">
      <c r="B36" s="245"/>
      <c r="C36" s="260" t="s">
        <v>131</v>
      </c>
      <c r="D36" s="288">
        <f>100000*EXP(153.5411+0.066953*(D35)-0.0000505796*(D35)^2+0.00000002183911*(D35)^3-8990.134*(D35)^-1-25.07797*LN((D15+273.15)))</f>
        <v>609.5839983903554</v>
      </c>
      <c r="E36" s="252" t="s">
        <v>4</v>
      </c>
      <c r="F36" s="252"/>
      <c r="G36" s="252"/>
      <c r="H36" s="252"/>
      <c r="I36" s="252"/>
      <c r="J36" s="252"/>
      <c r="K36" s="252"/>
      <c r="L36" s="252"/>
      <c r="M36" s="252"/>
      <c r="N36" s="252"/>
      <c r="O36" s="252" t="s">
        <v>8</v>
      </c>
      <c r="P36" s="252"/>
      <c r="Q36" s="289"/>
      <c r="R36" s="245"/>
    </row>
    <row r="37" spans="2:18" ht="12.75"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</row>
    <row r="38" spans="2:18" ht="12.75"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</row>
    <row r="39" spans="2:18" ht="12.75"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</row>
    <row r="40" spans="2:18" ht="12.75"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</row>
    <row r="41" spans="2:10" ht="12.75">
      <c r="B41" s="245"/>
      <c r="C41" s="245"/>
      <c r="D41" s="245"/>
      <c r="E41" s="245"/>
      <c r="F41" s="245"/>
      <c r="G41" s="245"/>
      <c r="H41" s="245"/>
      <c r="I41" s="245"/>
      <c r="J41" s="245"/>
    </row>
    <row r="42" spans="2:10" ht="12.75">
      <c r="B42" s="245"/>
      <c r="C42" s="245"/>
      <c r="D42" s="245"/>
      <c r="E42" s="245"/>
      <c r="F42" s="245"/>
      <c r="G42" s="245"/>
      <c r="H42" s="245"/>
      <c r="I42" s="245"/>
      <c r="J42" s="245"/>
    </row>
    <row r="43" spans="2:10" ht="12.75">
      <c r="B43" s="245"/>
      <c r="C43" s="245"/>
      <c r="D43" s="245"/>
      <c r="E43" s="245"/>
      <c r="F43" s="245"/>
      <c r="G43" s="245"/>
      <c r="H43" s="245"/>
      <c r="I43" s="245"/>
      <c r="J43" s="245"/>
    </row>
    <row r="44" ht="13.5" thickBot="1"/>
    <row r="45" spans="2:17" ht="13.5" thickTop="1">
      <c r="B45" s="290"/>
      <c r="C45" s="242"/>
      <c r="D45" s="242"/>
      <c r="E45" s="242"/>
      <c r="F45" s="242"/>
      <c r="G45" s="242"/>
      <c r="H45" s="242"/>
      <c r="I45" s="243"/>
      <c r="P45" s="244"/>
      <c r="Q45" s="244"/>
    </row>
    <row r="46" spans="2:17" ht="12.75">
      <c r="B46" s="291"/>
      <c r="C46" s="292" t="s">
        <v>56</v>
      </c>
      <c r="E46" s="245"/>
      <c r="F46" s="245"/>
      <c r="G46" s="245"/>
      <c r="H46" s="245"/>
      <c r="I46" s="293"/>
      <c r="J46" s="245"/>
      <c r="K46" s="245"/>
      <c r="L46" s="292" t="s">
        <v>106</v>
      </c>
      <c r="M46" s="245"/>
      <c r="N46" s="245"/>
      <c r="O46" s="245"/>
      <c r="P46" s="244"/>
      <c r="Q46" s="244"/>
    </row>
    <row r="47" spans="2:17" ht="12.75">
      <c r="B47" s="291"/>
      <c r="I47" s="293"/>
      <c r="J47" s="245"/>
      <c r="K47" s="245"/>
      <c r="P47" s="244"/>
      <c r="Q47" s="244"/>
    </row>
    <row r="48" spans="2:17" ht="15">
      <c r="B48" s="291"/>
      <c r="C48" s="244" t="s">
        <v>73</v>
      </c>
      <c r="D48" s="245"/>
      <c r="E48" s="245"/>
      <c r="F48" s="245"/>
      <c r="G48" s="245"/>
      <c r="H48" s="245"/>
      <c r="I48" s="293"/>
      <c r="J48" s="245"/>
      <c r="K48" s="245"/>
      <c r="L48" s="294" t="s">
        <v>96</v>
      </c>
      <c r="M48" s="295"/>
      <c r="N48" s="295"/>
      <c r="O48" s="296"/>
      <c r="P48" s="244"/>
      <c r="Q48" s="244"/>
    </row>
    <row r="49" spans="2:17" ht="12.75">
      <c r="B49" s="291"/>
      <c r="C49" s="244" t="s">
        <v>99</v>
      </c>
      <c r="D49" s="245"/>
      <c r="E49" s="245"/>
      <c r="F49" s="245"/>
      <c r="G49" s="245"/>
      <c r="H49" s="245"/>
      <c r="I49" s="293"/>
      <c r="J49" s="245"/>
      <c r="K49" s="245"/>
      <c r="L49" s="297" t="s">
        <v>95</v>
      </c>
      <c r="M49" s="245"/>
      <c r="N49" s="245"/>
      <c r="O49" s="298"/>
      <c r="P49" s="244"/>
      <c r="Q49" s="244"/>
    </row>
    <row r="50" spans="2:17" ht="15">
      <c r="B50" s="291"/>
      <c r="C50" s="245"/>
      <c r="D50" s="245"/>
      <c r="E50" s="245"/>
      <c r="F50" s="245"/>
      <c r="G50" s="245"/>
      <c r="H50" s="245"/>
      <c r="I50" s="293"/>
      <c r="J50" s="245"/>
      <c r="K50" s="245"/>
      <c r="L50" s="297" t="s">
        <v>36</v>
      </c>
      <c r="M50" s="245"/>
      <c r="N50" s="245"/>
      <c r="O50" s="298"/>
      <c r="P50" s="244"/>
      <c r="Q50" s="244"/>
    </row>
    <row r="51" spans="2:17" ht="15">
      <c r="B51" s="291"/>
      <c r="C51" s="244" t="s">
        <v>74</v>
      </c>
      <c r="D51" s="245"/>
      <c r="E51" s="245"/>
      <c r="F51" s="245"/>
      <c r="G51" s="245"/>
      <c r="H51" s="245"/>
      <c r="I51" s="293"/>
      <c r="J51" s="245"/>
      <c r="K51" s="245"/>
      <c r="L51" s="297" t="s">
        <v>51</v>
      </c>
      <c r="M51" s="245"/>
      <c r="N51" s="245"/>
      <c r="O51" s="298"/>
      <c r="P51" s="244"/>
      <c r="Q51" s="244"/>
    </row>
    <row r="52" spans="2:17" ht="12.75">
      <c r="B52" s="291"/>
      <c r="C52" s="244" t="s">
        <v>75</v>
      </c>
      <c r="D52" s="245"/>
      <c r="E52" s="245"/>
      <c r="F52" s="245"/>
      <c r="G52" s="245"/>
      <c r="H52" s="245"/>
      <c r="I52" s="293"/>
      <c r="J52" s="245"/>
      <c r="K52" s="245"/>
      <c r="L52" s="297" t="s">
        <v>98</v>
      </c>
      <c r="M52" s="245"/>
      <c r="N52" s="245"/>
      <c r="O52" s="298"/>
      <c r="P52" s="244"/>
      <c r="Q52" s="244"/>
    </row>
    <row r="53" spans="2:17" ht="15">
      <c r="B53" s="291"/>
      <c r="C53" s="244" t="s">
        <v>100</v>
      </c>
      <c r="D53" s="245"/>
      <c r="E53" s="245"/>
      <c r="F53" s="245"/>
      <c r="G53" s="245"/>
      <c r="H53" s="245"/>
      <c r="I53" s="293"/>
      <c r="J53" s="245"/>
      <c r="K53" s="245"/>
      <c r="L53" s="297" t="s">
        <v>97</v>
      </c>
      <c r="M53" s="245"/>
      <c r="N53" s="245"/>
      <c r="O53" s="298"/>
      <c r="P53" s="244"/>
      <c r="Q53" s="244"/>
    </row>
    <row r="54" spans="2:17" ht="12.75">
      <c r="B54" s="291"/>
      <c r="C54" s="244" t="s">
        <v>76</v>
      </c>
      <c r="D54" s="245"/>
      <c r="E54" s="245"/>
      <c r="F54" s="245"/>
      <c r="G54" s="245"/>
      <c r="H54" s="245"/>
      <c r="I54" s="293"/>
      <c r="J54" s="245"/>
      <c r="K54" s="245"/>
      <c r="L54" s="297" t="s">
        <v>52</v>
      </c>
      <c r="M54" s="245"/>
      <c r="N54" s="245"/>
      <c r="O54" s="298"/>
      <c r="P54" s="244"/>
      <c r="Q54" s="244"/>
    </row>
    <row r="55" spans="2:17" ht="12.75">
      <c r="B55" s="291"/>
      <c r="C55" s="245"/>
      <c r="D55" s="245"/>
      <c r="E55" s="245"/>
      <c r="F55" s="245"/>
      <c r="G55" s="245"/>
      <c r="H55" s="245"/>
      <c r="I55" s="293"/>
      <c r="J55" s="245"/>
      <c r="K55" s="245"/>
      <c r="L55" s="299" t="s">
        <v>53</v>
      </c>
      <c r="M55" s="300"/>
      <c r="N55" s="300"/>
      <c r="O55" s="301"/>
      <c r="P55" s="244"/>
      <c r="Q55" s="244"/>
    </row>
    <row r="56" spans="2:17" ht="12.75">
      <c r="B56" s="291"/>
      <c r="C56" s="244" t="s">
        <v>77</v>
      </c>
      <c r="D56" s="245"/>
      <c r="E56" s="245"/>
      <c r="F56" s="245"/>
      <c r="G56" s="245"/>
      <c r="H56" s="245"/>
      <c r="I56" s="293"/>
      <c r="J56" s="245"/>
      <c r="K56" s="245"/>
      <c r="P56" s="244"/>
      <c r="Q56" s="244"/>
    </row>
    <row r="57" spans="2:17" ht="12.75">
      <c r="B57" s="291"/>
      <c r="C57" s="245"/>
      <c r="D57" s="245"/>
      <c r="E57" s="245"/>
      <c r="F57" s="245"/>
      <c r="G57" s="245"/>
      <c r="H57" s="245"/>
      <c r="I57" s="293"/>
      <c r="J57" s="245"/>
      <c r="K57" s="245"/>
      <c r="L57" s="294" t="s">
        <v>103</v>
      </c>
      <c r="M57" s="295"/>
      <c r="N57" s="295"/>
      <c r="O57" s="296"/>
      <c r="P57" s="244"/>
      <c r="Q57" s="244"/>
    </row>
    <row r="58" spans="2:17" ht="15">
      <c r="B58" s="291"/>
      <c r="C58" s="261" t="s">
        <v>83</v>
      </c>
      <c r="D58" s="245"/>
      <c r="E58" s="245"/>
      <c r="F58" s="245"/>
      <c r="G58" s="245"/>
      <c r="H58" s="245"/>
      <c r="I58" s="293"/>
      <c r="J58" s="245"/>
      <c r="K58" s="245"/>
      <c r="L58" s="302" t="s">
        <v>45</v>
      </c>
      <c r="M58" s="303" t="s">
        <v>46</v>
      </c>
      <c r="N58" s="295"/>
      <c r="O58" s="296"/>
      <c r="P58" s="244"/>
      <c r="Q58" s="244"/>
    </row>
    <row r="59" spans="2:17" ht="15">
      <c r="B59" s="291"/>
      <c r="C59" s="244" t="s">
        <v>78</v>
      </c>
      <c r="D59" s="245"/>
      <c r="E59" s="245"/>
      <c r="F59" s="245"/>
      <c r="G59" s="245"/>
      <c r="H59" s="245"/>
      <c r="I59" s="293"/>
      <c r="J59" s="245"/>
      <c r="K59" s="245"/>
      <c r="L59" s="304"/>
      <c r="M59" s="305" t="s">
        <v>47</v>
      </c>
      <c r="N59" s="306" t="s">
        <v>41</v>
      </c>
      <c r="O59" s="298"/>
      <c r="P59" s="244"/>
      <c r="Q59" s="244"/>
    </row>
    <row r="60" spans="2:17" ht="15">
      <c r="B60" s="291"/>
      <c r="C60" s="307" t="s">
        <v>65</v>
      </c>
      <c r="D60" s="308" t="s">
        <v>66</v>
      </c>
      <c r="E60" s="245"/>
      <c r="F60" s="245"/>
      <c r="G60" s="245"/>
      <c r="H60" s="245"/>
      <c r="I60" s="293"/>
      <c r="J60" s="245"/>
      <c r="K60" s="245"/>
      <c r="L60" s="309" t="s">
        <v>105</v>
      </c>
      <c r="M60" s="245"/>
      <c r="N60" s="245"/>
      <c r="O60" s="298"/>
      <c r="P60" s="244"/>
      <c r="Q60" s="244"/>
    </row>
    <row r="61" spans="2:17" ht="15">
      <c r="B61" s="291"/>
      <c r="C61" s="261" t="s">
        <v>80</v>
      </c>
      <c r="D61" s="245"/>
      <c r="E61" s="245"/>
      <c r="F61" s="245"/>
      <c r="G61" s="245"/>
      <c r="H61" s="245"/>
      <c r="I61" s="293"/>
      <c r="J61" s="245"/>
      <c r="K61" s="245"/>
      <c r="L61" s="310" t="s">
        <v>45</v>
      </c>
      <c r="M61" s="244" t="s">
        <v>48</v>
      </c>
      <c r="N61" s="245"/>
      <c r="O61" s="298"/>
      <c r="P61" s="244"/>
      <c r="Q61" s="244"/>
    </row>
    <row r="62" spans="2:17" ht="15">
      <c r="B62" s="291"/>
      <c r="C62" s="146" t="s">
        <v>79</v>
      </c>
      <c r="D62" s="146">
        <v>0</v>
      </c>
      <c r="E62" s="245"/>
      <c r="F62" s="245"/>
      <c r="G62" s="245"/>
      <c r="H62" s="245"/>
      <c r="I62" s="293"/>
      <c r="J62" s="245"/>
      <c r="K62" s="245"/>
      <c r="L62" s="310" t="s">
        <v>45</v>
      </c>
      <c r="M62" s="244" t="s">
        <v>49</v>
      </c>
      <c r="N62" s="245"/>
      <c r="O62" s="298"/>
      <c r="P62" s="244"/>
      <c r="Q62" s="244"/>
    </row>
    <row r="63" spans="2:17" ht="15">
      <c r="B63" s="291"/>
      <c r="C63" s="146" t="s">
        <v>81</v>
      </c>
      <c r="D63" s="311"/>
      <c r="E63" s="245"/>
      <c r="F63" s="245"/>
      <c r="G63" s="245"/>
      <c r="H63" s="245"/>
      <c r="I63" s="293"/>
      <c r="J63" s="245"/>
      <c r="K63" s="245"/>
      <c r="L63" s="310" t="s">
        <v>50</v>
      </c>
      <c r="M63" s="259">
        <f>D91</f>
        <v>0</v>
      </c>
      <c r="N63" s="244" t="s">
        <v>43</v>
      </c>
      <c r="O63" s="298"/>
      <c r="P63" s="244"/>
      <c r="Q63" s="244"/>
    </row>
    <row r="64" spans="2:17" ht="15">
      <c r="B64" s="291"/>
      <c r="C64" s="312" t="s">
        <v>65</v>
      </c>
      <c r="D64" s="313" t="s">
        <v>82</v>
      </c>
      <c r="E64" s="245"/>
      <c r="F64" s="245"/>
      <c r="G64" s="245"/>
      <c r="H64" s="245"/>
      <c r="I64" s="293"/>
      <c r="J64" s="245"/>
      <c r="K64" s="245"/>
      <c r="L64" s="314" t="s">
        <v>24</v>
      </c>
      <c r="M64" s="259">
        <f>D88</f>
        <v>0</v>
      </c>
      <c r="N64" s="245" t="s">
        <v>6</v>
      </c>
      <c r="O64" s="298"/>
      <c r="P64" s="244"/>
      <c r="Q64" s="244"/>
    </row>
    <row r="65" spans="2:17" ht="15">
      <c r="B65" s="291"/>
      <c r="C65" s="311"/>
      <c r="D65" s="311"/>
      <c r="E65" s="245"/>
      <c r="F65" s="245"/>
      <c r="G65" s="245"/>
      <c r="H65" s="245"/>
      <c r="I65" s="293"/>
      <c r="J65" s="245"/>
      <c r="K65" s="245"/>
      <c r="L65" s="315" t="s">
        <v>54</v>
      </c>
      <c r="M65" s="316">
        <f>100000*EXP(153.5411+0.066953*(M64+273.15)-0.0000505796*(M64+273.15)^2+0.00000002183911*(M64+273.15)^3-8990.134*(M64+273.15)^-1-25.07797*LN((M64+273.15)))</f>
        <v>609.5839983903554</v>
      </c>
      <c r="N65" s="317" t="s">
        <v>4</v>
      </c>
      <c r="O65" s="301"/>
      <c r="P65" s="244"/>
      <c r="Q65" s="244"/>
    </row>
    <row r="66" spans="2:17" ht="12.75">
      <c r="B66" s="291"/>
      <c r="C66" s="261" t="s">
        <v>90</v>
      </c>
      <c r="D66" s="311"/>
      <c r="E66" s="245"/>
      <c r="F66" s="245"/>
      <c r="G66" s="245"/>
      <c r="H66" s="245"/>
      <c r="I66" s="293"/>
      <c r="J66" s="245"/>
      <c r="K66" s="245"/>
      <c r="L66" s="245"/>
      <c r="M66" s="245"/>
      <c r="N66" s="245"/>
      <c r="O66" s="245"/>
      <c r="P66" s="244"/>
      <c r="Q66" s="244"/>
    </row>
    <row r="67" spans="2:17" ht="15">
      <c r="B67" s="291"/>
      <c r="C67" s="307" t="s">
        <v>84</v>
      </c>
      <c r="D67" s="308" t="s">
        <v>85</v>
      </c>
      <c r="E67" s="245"/>
      <c r="F67" s="245"/>
      <c r="G67" s="245"/>
      <c r="H67" s="245"/>
      <c r="I67" s="293"/>
      <c r="J67" s="245"/>
      <c r="K67" s="245"/>
      <c r="L67" s="294" t="s">
        <v>104</v>
      </c>
      <c r="M67" s="295"/>
      <c r="N67" s="295"/>
      <c r="O67" s="296"/>
      <c r="P67" s="244"/>
      <c r="Q67" s="244"/>
    </row>
    <row r="68" spans="2:17" ht="15">
      <c r="B68" s="291"/>
      <c r="C68" s="307" t="s">
        <v>86</v>
      </c>
      <c r="D68" s="244" t="s">
        <v>89</v>
      </c>
      <c r="E68" s="245"/>
      <c r="F68" s="245"/>
      <c r="G68" s="245"/>
      <c r="H68" s="245"/>
      <c r="I68" s="293"/>
      <c r="J68" s="245"/>
      <c r="K68" s="245"/>
      <c r="L68" s="302" t="s">
        <v>37</v>
      </c>
      <c r="M68" s="303" t="s">
        <v>38</v>
      </c>
      <c r="N68" s="295"/>
      <c r="O68" s="296"/>
      <c r="P68" s="244"/>
      <c r="Q68" s="244"/>
    </row>
    <row r="69" spans="2:17" ht="15">
      <c r="B69" s="291"/>
      <c r="C69" s="307" t="s">
        <v>87</v>
      </c>
      <c r="D69" s="244" t="s">
        <v>88</v>
      </c>
      <c r="E69" s="245"/>
      <c r="F69" s="245"/>
      <c r="G69" s="245"/>
      <c r="H69" s="245"/>
      <c r="I69" s="293"/>
      <c r="J69" s="245"/>
      <c r="K69" s="245"/>
      <c r="L69" s="304"/>
      <c r="M69" s="305" t="s">
        <v>40</v>
      </c>
      <c r="N69" s="306" t="s">
        <v>41</v>
      </c>
      <c r="O69" s="298"/>
      <c r="P69" s="244"/>
      <c r="Q69" s="244"/>
    </row>
    <row r="70" spans="2:17" ht="12.75">
      <c r="B70" s="291"/>
      <c r="C70" s="308" t="s">
        <v>67</v>
      </c>
      <c r="D70" s="245"/>
      <c r="E70" s="245"/>
      <c r="F70" s="245"/>
      <c r="G70" s="245"/>
      <c r="H70" s="245"/>
      <c r="I70" s="293"/>
      <c r="J70" s="245"/>
      <c r="K70" s="245"/>
      <c r="L70" s="309" t="s">
        <v>105</v>
      </c>
      <c r="M70" s="245"/>
      <c r="N70" s="245"/>
      <c r="O70" s="298"/>
      <c r="P70" s="244"/>
      <c r="Q70" s="244"/>
    </row>
    <row r="71" spans="2:17" ht="15">
      <c r="B71" s="291"/>
      <c r="C71" s="146" t="s">
        <v>37</v>
      </c>
      <c r="D71" s="244" t="s">
        <v>39</v>
      </c>
      <c r="E71" s="245"/>
      <c r="F71" s="245"/>
      <c r="G71" s="245"/>
      <c r="H71" s="245"/>
      <c r="I71" s="293"/>
      <c r="J71" s="245"/>
      <c r="K71" s="245"/>
      <c r="L71" s="310" t="s">
        <v>37</v>
      </c>
      <c r="M71" s="244" t="s">
        <v>39</v>
      </c>
      <c r="N71" s="245"/>
      <c r="O71" s="298"/>
      <c r="P71" s="244"/>
      <c r="Q71" s="244"/>
    </row>
    <row r="72" spans="2:17" ht="15">
      <c r="B72" s="291"/>
      <c r="C72" s="307" t="s">
        <v>68</v>
      </c>
      <c r="D72" s="245"/>
      <c r="E72" s="245"/>
      <c r="F72" s="245"/>
      <c r="G72" s="245"/>
      <c r="H72" s="245"/>
      <c r="I72" s="293"/>
      <c r="J72" s="245"/>
      <c r="K72" s="244"/>
      <c r="L72" s="310" t="s">
        <v>37</v>
      </c>
      <c r="M72" s="244" t="s">
        <v>44</v>
      </c>
      <c r="N72" s="245"/>
      <c r="O72" s="298"/>
      <c r="P72" s="244"/>
      <c r="Q72" s="244"/>
    </row>
    <row r="73" spans="2:17" ht="15">
      <c r="B73" s="291"/>
      <c r="C73" s="307" t="s">
        <v>91</v>
      </c>
      <c r="D73" s="244" t="s">
        <v>69</v>
      </c>
      <c r="E73" s="245"/>
      <c r="F73" s="245"/>
      <c r="G73" s="245"/>
      <c r="H73" s="245"/>
      <c r="I73" s="293"/>
      <c r="J73" s="245"/>
      <c r="K73" s="244"/>
      <c r="L73" s="310" t="s">
        <v>42</v>
      </c>
      <c r="M73" s="259">
        <f>G91</f>
        <v>0.42</v>
      </c>
      <c r="N73" s="244" t="s">
        <v>43</v>
      </c>
      <c r="O73" s="298"/>
      <c r="P73" s="244"/>
      <c r="Q73" s="244"/>
    </row>
    <row r="74" spans="2:17" ht="15">
      <c r="B74" s="291"/>
      <c r="C74" s="244" t="s">
        <v>92</v>
      </c>
      <c r="D74" s="244" t="s">
        <v>101</v>
      </c>
      <c r="E74" s="245"/>
      <c r="F74" s="245"/>
      <c r="G74" s="245"/>
      <c r="H74" s="245"/>
      <c r="I74" s="293"/>
      <c r="J74" s="245"/>
      <c r="K74" s="244"/>
      <c r="L74" s="314" t="s">
        <v>23</v>
      </c>
      <c r="M74" s="259">
        <f>G88</f>
        <v>22</v>
      </c>
      <c r="N74" s="245" t="s">
        <v>6</v>
      </c>
      <c r="O74" s="298"/>
      <c r="P74" s="244"/>
      <c r="Q74" s="244"/>
    </row>
    <row r="75" spans="2:17" ht="15">
      <c r="B75" s="291"/>
      <c r="C75" s="245"/>
      <c r="D75" s="245"/>
      <c r="E75" s="245"/>
      <c r="F75" s="245"/>
      <c r="G75" s="245"/>
      <c r="H75" s="245"/>
      <c r="I75" s="293"/>
      <c r="J75" s="245"/>
      <c r="K75" s="244"/>
      <c r="L75" s="315" t="s">
        <v>55</v>
      </c>
      <c r="M75" s="316">
        <f>100000*EXP(153.5411+0.066953*(M74+273.15)-0.0000505796*(M74+273.15)^2+0.00000002183911*(M74+273.15)^3-8990.134*(M74+273.15)^-1-25.07797*LN((M74+273.15)))</f>
        <v>2645.103684899362</v>
      </c>
      <c r="N75" s="317" t="s">
        <v>4</v>
      </c>
      <c r="O75" s="301"/>
      <c r="P75" s="244"/>
      <c r="Q75" s="244"/>
    </row>
    <row r="76" spans="2:17" ht="12.75">
      <c r="B76" s="291"/>
      <c r="C76" s="308" t="s">
        <v>70</v>
      </c>
      <c r="D76" s="245"/>
      <c r="E76" s="245"/>
      <c r="F76" s="245"/>
      <c r="G76" s="245"/>
      <c r="H76" s="245"/>
      <c r="I76" s="293"/>
      <c r="J76" s="245"/>
      <c r="K76" s="244"/>
      <c r="P76" s="244"/>
      <c r="Q76" s="244"/>
    </row>
    <row r="77" spans="2:17" ht="12.75">
      <c r="B77" s="291"/>
      <c r="C77" s="245"/>
      <c r="D77" s="245"/>
      <c r="E77" s="245"/>
      <c r="F77" s="245"/>
      <c r="G77" s="245"/>
      <c r="H77" s="245"/>
      <c r="I77" s="293"/>
      <c r="J77" s="245"/>
      <c r="K77" s="244"/>
      <c r="P77" s="244"/>
      <c r="Q77" s="244"/>
    </row>
    <row r="78" spans="2:17" ht="12.75">
      <c r="B78" s="318"/>
      <c r="C78" s="245"/>
      <c r="D78" s="245"/>
      <c r="E78" s="245"/>
      <c r="F78" s="245"/>
      <c r="G78" s="245"/>
      <c r="H78" s="245"/>
      <c r="I78" s="293"/>
      <c r="J78" s="245"/>
      <c r="K78" s="244"/>
      <c r="P78" s="244"/>
      <c r="Q78" s="244"/>
    </row>
    <row r="79" spans="2:17" ht="12.75">
      <c r="B79" s="318"/>
      <c r="C79" s="245"/>
      <c r="D79" s="245"/>
      <c r="E79" s="245"/>
      <c r="F79" s="245"/>
      <c r="G79" s="245"/>
      <c r="H79" s="245"/>
      <c r="I79" s="293"/>
      <c r="J79" s="245"/>
      <c r="K79" s="244"/>
      <c r="L79" s="244"/>
      <c r="M79" s="244"/>
      <c r="N79" s="244"/>
      <c r="O79" s="244"/>
      <c r="P79" s="244"/>
      <c r="Q79" s="244"/>
    </row>
    <row r="80" spans="2:17" ht="12.75">
      <c r="B80" s="318"/>
      <c r="C80" s="245"/>
      <c r="D80" s="245"/>
      <c r="E80" s="245"/>
      <c r="F80" s="245"/>
      <c r="G80" s="245"/>
      <c r="H80" s="245"/>
      <c r="I80" s="293"/>
      <c r="J80" s="245"/>
      <c r="K80" s="244"/>
      <c r="L80" s="244"/>
      <c r="M80" s="244"/>
      <c r="N80" s="244"/>
      <c r="O80" s="244"/>
      <c r="P80" s="244"/>
      <c r="Q80" s="244"/>
    </row>
    <row r="81" spans="2:10" ht="12.75">
      <c r="B81" s="318"/>
      <c r="C81" s="245"/>
      <c r="D81" s="245"/>
      <c r="E81" s="245"/>
      <c r="F81" s="245"/>
      <c r="G81" s="245"/>
      <c r="H81" s="245"/>
      <c r="I81" s="293"/>
      <c r="J81" s="245"/>
    </row>
    <row r="82" spans="2:10" ht="15">
      <c r="B82" s="318"/>
      <c r="C82" s="244" t="s">
        <v>121</v>
      </c>
      <c r="D82" s="245"/>
      <c r="E82" s="245"/>
      <c r="F82" s="245"/>
      <c r="G82" s="245"/>
      <c r="H82" s="245"/>
      <c r="I82" s="293"/>
      <c r="J82" s="245"/>
    </row>
    <row r="83" spans="2:10" ht="15">
      <c r="B83" s="291"/>
      <c r="C83" s="261" t="s">
        <v>93</v>
      </c>
      <c r="D83" s="245"/>
      <c r="E83" s="245"/>
      <c r="F83" s="245"/>
      <c r="G83" s="245"/>
      <c r="H83" s="245"/>
      <c r="I83" s="293"/>
      <c r="J83" s="245"/>
    </row>
    <row r="84" spans="2:10" ht="12.75">
      <c r="B84" s="291"/>
      <c r="C84" s="245"/>
      <c r="D84" s="245"/>
      <c r="E84" s="245"/>
      <c r="F84" s="245"/>
      <c r="G84" s="245"/>
      <c r="H84" s="245"/>
      <c r="I84" s="293"/>
      <c r="J84" s="245"/>
    </row>
    <row r="85" spans="2:10" ht="15">
      <c r="B85" s="291"/>
      <c r="C85" s="268" t="s">
        <v>18</v>
      </c>
      <c r="D85" s="268">
        <v>480</v>
      </c>
      <c r="E85" s="319" t="s">
        <v>0</v>
      </c>
      <c r="F85" s="245"/>
      <c r="G85" s="245"/>
      <c r="H85" s="245"/>
      <c r="I85" s="293"/>
      <c r="J85" s="245"/>
    </row>
    <row r="86" spans="2:10" ht="12.75">
      <c r="B86" s="291"/>
      <c r="C86" s="245"/>
      <c r="D86" s="245"/>
      <c r="E86" s="245"/>
      <c r="F86" s="245"/>
      <c r="G86" s="245"/>
      <c r="H86" s="245"/>
      <c r="I86" s="293"/>
      <c r="J86" s="245"/>
    </row>
    <row r="87" spans="2:10" ht="12.75">
      <c r="B87" s="291"/>
      <c r="C87" s="320" t="s">
        <v>71</v>
      </c>
      <c r="D87" s="295"/>
      <c r="E87" s="296"/>
      <c r="F87" s="294" t="s">
        <v>72</v>
      </c>
      <c r="G87" s="295"/>
      <c r="H87" s="296"/>
      <c r="I87" s="293"/>
      <c r="J87" s="245"/>
    </row>
    <row r="88" spans="2:10" ht="15">
      <c r="B88" s="291"/>
      <c r="C88" s="314" t="s">
        <v>24</v>
      </c>
      <c r="D88" s="311">
        <v>0</v>
      </c>
      <c r="E88" s="298" t="s">
        <v>6</v>
      </c>
      <c r="F88" s="314" t="s">
        <v>23</v>
      </c>
      <c r="G88" s="259">
        <v>22</v>
      </c>
      <c r="H88" s="298" t="s">
        <v>6</v>
      </c>
      <c r="I88" s="293"/>
      <c r="J88" s="245"/>
    </row>
    <row r="89" spans="2:10" ht="15">
      <c r="B89" s="291"/>
      <c r="C89" s="314" t="s">
        <v>20</v>
      </c>
      <c r="D89" s="321">
        <f>273.15+D88</f>
        <v>273.15</v>
      </c>
      <c r="E89" s="322" t="s">
        <v>5</v>
      </c>
      <c r="F89" s="314" t="s">
        <v>32</v>
      </c>
      <c r="G89" s="287">
        <f>G88+273.15</f>
        <v>295.15</v>
      </c>
      <c r="H89" s="322" t="s">
        <v>5</v>
      </c>
      <c r="I89" s="293"/>
      <c r="J89" s="245"/>
    </row>
    <row r="90" spans="2:10" ht="15">
      <c r="B90" s="291"/>
      <c r="C90" s="323" t="s">
        <v>19</v>
      </c>
      <c r="D90" s="287">
        <v>101325</v>
      </c>
      <c r="E90" s="322" t="s">
        <v>4</v>
      </c>
      <c r="F90" s="314" t="s">
        <v>21</v>
      </c>
      <c r="G90" s="270">
        <v>73400</v>
      </c>
      <c r="H90" s="322" t="s">
        <v>4</v>
      </c>
      <c r="I90" s="293"/>
      <c r="J90" s="245"/>
    </row>
    <row r="91" spans="2:10" ht="15">
      <c r="B91" s="291"/>
      <c r="C91" s="323" t="s">
        <v>30</v>
      </c>
      <c r="D91" s="311">
        <v>0</v>
      </c>
      <c r="E91" s="322" t="s">
        <v>43</v>
      </c>
      <c r="F91" s="314" t="s">
        <v>31</v>
      </c>
      <c r="G91" s="259">
        <v>0.42</v>
      </c>
      <c r="H91" s="322" t="s">
        <v>43</v>
      </c>
      <c r="I91" s="293"/>
      <c r="J91" s="245"/>
    </row>
    <row r="92" spans="2:9" ht="12.75">
      <c r="B92" s="291"/>
      <c r="C92" s="324" t="s">
        <v>61</v>
      </c>
      <c r="D92" s="316">
        <f>100000*EXP(153.5411+0.066953*(D88+273.15)-0.0000505796*(D88+273.15)^2+0.00000002183911*(D88+273.15)^3-8990.134*(D88+273.15)^-1-25.07797*LN((D88+273.15)))</f>
        <v>609.5839983903554</v>
      </c>
      <c r="E92" s="325" t="s">
        <v>4</v>
      </c>
      <c r="F92" s="324" t="s">
        <v>94</v>
      </c>
      <c r="G92" s="316">
        <f>100000*EXP(153.5411+0.066953*(G88+273.15)-0.0000505796*(G88+273.15)^2+0.00000002183911*(G88+273.15)^3-8990.134*(G88+273.15)^-1-25.07797*LN((G88+273.15)))</f>
        <v>2645.103684899362</v>
      </c>
      <c r="H92" s="325" t="s">
        <v>4</v>
      </c>
      <c r="I92" s="293"/>
    </row>
    <row r="93" spans="2:9" ht="13.5" thickBot="1">
      <c r="B93" s="291"/>
      <c r="C93" s="245"/>
      <c r="D93" s="245"/>
      <c r="E93" s="245"/>
      <c r="F93" s="245"/>
      <c r="G93" s="245"/>
      <c r="H93" s="245"/>
      <c r="I93" s="293"/>
    </row>
    <row r="94" spans="2:17" ht="14.25" thickBot="1" thickTop="1">
      <c r="B94" s="291"/>
      <c r="C94" s="245"/>
      <c r="D94" s="245"/>
      <c r="E94" s="245"/>
      <c r="F94" s="245"/>
      <c r="G94" s="245"/>
      <c r="H94" s="245"/>
      <c r="I94" s="293"/>
      <c r="L94" s="241" t="s">
        <v>109</v>
      </c>
      <c r="M94" s="242"/>
      <c r="N94" s="242"/>
      <c r="O94" s="242"/>
      <c r="P94" s="242"/>
      <c r="Q94" s="243"/>
    </row>
    <row r="95" spans="2:17" ht="15.75" thickTop="1">
      <c r="B95" s="291"/>
      <c r="C95" s="302" t="s">
        <v>33</v>
      </c>
      <c r="D95" s="303" t="s">
        <v>58</v>
      </c>
      <c r="E95" s="295"/>
      <c r="F95" s="295"/>
      <c r="G95" s="295"/>
      <c r="H95" s="296"/>
      <c r="I95" s="293"/>
      <c r="L95" s="326" t="s">
        <v>33</v>
      </c>
      <c r="M95" s="327" t="s">
        <v>58</v>
      </c>
      <c r="N95" s="242"/>
      <c r="O95" s="242"/>
      <c r="P95" s="242"/>
      <c r="Q95" s="243"/>
    </row>
    <row r="96" spans="2:17" ht="15">
      <c r="B96" s="291"/>
      <c r="C96" s="310" t="s">
        <v>18</v>
      </c>
      <c r="D96" s="287">
        <f>D85</f>
        <v>480</v>
      </c>
      <c r="E96" s="328" t="s">
        <v>0</v>
      </c>
      <c r="F96" s="245"/>
      <c r="G96" s="245"/>
      <c r="H96" s="298"/>
      <c r="I96" s="293"/>
      <c r="L96" s="329" t="s">
        <v>18</v>
      </c>
      <c r="M96" s="270">
        <v>480</v>
      </c>
      <c r="N96" s="328" t="s">
        <v>0</v>
      </c>
      <c r="O96" s="245"/>
      <c r="P96" s="245"/>
      <c r="Q96" s="293"/>
    </row>
    <row r="97" spans="2:17" ht="15">
      <c r="B97" s="291"/>
      <c r="C97" s="310" t="s">
        <v>19</v>
      </c>
      <c r="D97" s="328">
        <f>D90</f>
        <v>101325</v>
      </c>
      <c r="E97" s="258" t="s">
        <v>4</v>
      </c>
      <c r="F97" s="245"/>
      <c r="G97" s="245"/>
      <c r="H97" s="298"/>
      <c r="I97" s="293"/>
      <c r="L97" s="329" t="s">
        <v>19</v>
      </c>
      <c r="M97" s="249">
        <v>101325</v>
      </c>
      <c r="N97" s="258" t="s">
        <v>4</v>
      </c>
      <c r="O97" s="244" t="s">
        <v>110</v>
      </c>
      <c r="P97" s="245"/>
      <c r="Q97" s="293"/>
    </row>
    <row r="98" spans="2:17" ht="15">
      <c r="B98" s="291"/>
      <c r="C98" s="310" t="s">
        <v>30</v>
      </c>
      <c r="D98" s="311">
        <f>D91</f>
        <v>0</v>
      </c>
      <c r="E98" s="258" t="s">
        <v>43</v>
      </c>
      <c r="F98" s="245"/>
      <c r="G98" s="245"/>
      <c r="H98" s="298"/>
      <c r="I98" s="293"/>
      <c r="L98" s="329" t="s">
        <v>30</v>
      </c>
      <c r="M98" s="251">
        <v>0</v>
      </c>
      <c r="N98" s="258" t="s">
        <v>43</v>
      </c>
      <c r="O98" s="244" t="s">
        <v>111</v>
      </c>
      <c r="P98" s="245"/>
      <c r="Q98" s="293"/>
    </row>
    <row r="99" spans="2:17" ht="15">
      <c r="B99" s="291"/>
      <c r="C99" s="310" t="s">
        <v>108</v>
      </c>
      <c r="D99" s="311">
        <f>D88</f>
        <v>0</v>
      </c>
      <c r="E99" s="258" t="s">
        <v>6</v>
      </c>
      <c r="F99" s="245"/>
      <c r="G99" s="245"/>
      <c r="H99" s="298"/>
      <c r="I99" s="293"/>
      <c r="L99" s="329" t="s">
        <v>108</v>
      </c>
      <c r="M99" s="251">
        <v>0</v>
      </c>
      <c r="N99" s="258" t="s">
        <v>6</v>
      </c>
      <c r="O99" s="244" t="s">
        <v>117</v>
      </c>
      <c r="P99" s="245"/>
      <c r="Q99" s="293"/>
    </row>
    <row r="100" spans="2:17" ht="15">
      <c r="B100" s="291"/>
      <c r="C100" s="310" t="s">
        <v>60</v>
      </c>
      <c r="D100" s="330">
        <f>100000*EXP(153.5411+0.066953*(D99+273.15)-0.0000505796*(D99+273.15)^2+0.00000002183911*(D99+273.15)^3-8990.134*(D99+273.15)^-1-25.07797*LN((D99+273.15)))</f>
        <v>609.5839983903554</v>
      </c>
      <c r="E100" s="258" t="s">
        <v>4</v>
      </c>
      <c r="F100" s="245"/>
      <c r="G100" s="245"/>
      <c r="H100" s="298"/>
      <c r="I100" s="293"/>
      <c r="L100" s="329" t="s">
        <v>60</v>
      </c>
      <c r="M100" s="269">
        <f>100000*EXP(153.5411+0.066953*(M99+273.15)-0.0000505796*(M99+273.15)^2+0.00000002183911*(M99+273.15)^3-8990.134*(M99+273.15)^-1-25.07797*LN((M99+273.15)))</f>
        <v>609.5839983903554</v>
      </c>
      <c r="N100" s="258" t="s">
        <v>4</v>
      </c>
      <c r="O100" s="245"/>
      <c r="P100" s="245"/>
      <c r="Q100" s="293"/>
    </row>
    <row r="101" spans="2:17" ht="15">
      <c r="B101" s="291"/>
      <c r="C101" s="310" t="s">
        <v>59</v>
      </c>
      <c r="D101" s="287">
        <f>G90</f>
        <v>73400</v>
      </c>
      <c r="E101" s="258" t="s">
        <v>4</v>
      </c>
      <c r="F101" s="245"/>
      <c r="G101" s="245"/>
      <c r="H101" s="298"/>
      <c r="I101" s="293"/>
      <c r="L101" s="329" t="s">
        <v>59</v>
      </c>
      <c r="M101" s="270">
        <v>73400</v>
      </c>
      <c r="N101" s="258" t="s">
        <v>4</v>
      </c>
      <c r="O101" s="244" t="s">
        <v>113</v>
      </c>
      <c r="P101" s="245"/>
      <c r="Q101" s="293"/>
    </row>
    <row r="102" spans="2:17" ht="15">
      <c r="B102" s="291"/>
      <c r="C102" s="310" t="s">
        <v>31</v>
      </c>
      <c r="D102" s="311">
        <f>G91</f>
        <v>0.42</v>
      </c>
      <c r="E102" s="258" t="s">
        <v>62</v>
      </c>
      <c r="F102" s="245"/>
      <c r="G102" s="245"/>
      <c r="H102" s="298"/>
      <c r="I102" s="293"/>
      <c r="L102" s="329" t="s">
        <v>31</v>
      </c>
      <c r="M102" s="259">
        <v>0.42</v>
      </c>
      <c r="N102" s="258" t="s">
        <v>62</v>
      </c>
      <c r="O102" s="245" t="s">
        <v>114</v>
      </c>
      <c r="P102" s="245"/>
      <c r="Q102" s="293"/>
    </row>
    <row r="103" spans="2:17" ht="15">
      <c r="B103" s="291"/>
      <c r="C103" s="310" t="s">
        <v>107</v>
      </c>
      <c r="D103" s="311">
        <f>G88</f>
        <v>22</v>
      </c>
      <c r="E103" s="261" t="s">
        <v>6</v>
      </c>
      <c r="F103" s="245"/>
      <c r="G103" s="245"/>
      <c r="H103" s="298"/>
      <c r="I103" s="293"/>
      <c r="L103" s="329" t="s">
        <v>107</v>
      </c>
      <c r="M103" s="259">
        <v>22</v>
      </c>
      <c r="N103" s="261" t="s">
        <v>6</v>
      </c>
      <c r="O103" s="244" t="s">
        <v>115</v>
      </c>
      <c r="P103" s="245"/>
      <c r="Q103" s="293"/>
    </row>
    <row r="104" spans="2:17" ht="15">
      <c r="B104" s="291"/>
      <c r="C104" s="310" t="s">
        <v>57</v>
      </c>
      <c r="D104" s="330">
        <f>100000*EXP(153.5411+0.066953*(D103+273.15)-0.0000505796*(D103+273.15)^2+0.00000002183911*(D103+273.15)^3-8990.134*(D103+273.15)^-1-25.07797*LN((D103+273.15)))</f>
        <v>2645.103684899362</v>
      </c>
      <c r="E104" s="258" t="s">
        <v>4</v>
      </c>
      <c r="F104" s="245"/>
      <c r="G104" s="245"/>
      <c r="H104" s="298"/>
      <c r="I104" s="293"/>
      <c r="L104" s="329" t="s">
        <v>57</v>
      </c>
      <c r="M104" s="269">
        <f>100000*EXP(153.5411+0.066953*(M103+273.15)-0.0000505796*(M103+273.15)^2+0.00000002183911*(M103+273.15)^3-8990.134*(M103+273.15)^-1-25.07797*LN((M103+273.15)))</f>
        <v>2645.103684899362</v>
      </c>
      <c r="N104" s="258" t="s">
        <v>4</v>
      </c>
      <c r="O104" s="244" t="s">
        <v>116</v>
      </c>
      <c r="P104" s="245"/>
      <c r="Q104" s="293"/>
    </row>
    <row r="105" spans="2:17" ht="15">
      <c r="B105" s="291"/>
      <c r="C105" s="310" t="s">
        <v>32</v>
      </c>
      <c r="D105" s="287">
        <f>G89</f>
        <v>295.15</v>
      </c>
      <c r="E105" s="258" t="s">
        <v>5</v>
      </c>
      <c r="F105" s="245"/>
      <c r="G105" s="245"/>
      <c r="H105" s="298"/>
      <c r="I105" s="293"/>
      <c r="L105" s="329" t="s">
        <v>32</v>
      </c>
      <c r="M105" s="268">
        <f>M103+273.15</f>
        <v>295.15</v>
      </c>
      <c r="N105" s="258" t="s">
        <v>5</v>
      </c>
      <c r="O105" s="245"/>
      <c r="P105" s="245"/>
      <c r="Q105" s="293"/>
    </row>
    <row r="106" spans="2:17" ht="15">
      <c r="B106" s="291"/>
      <c r="C106" s="310" t="s">
        <v>20</v>
      </c>
      <c r="D106" s="287">
        <f>D89</f>
        <v>273.15</v>
      </c>
      <c r="E106" s="258" t="s">
        <v>5</v>
      </c>
      <c r="F106" s="245"/>
      <c r="G106" s="245"/>
      <c r="H106" s="298"/>
      <c r="I106" s="293"/>
      <c r="L106" s="329" t="s">
        <v>20</v>
      </c>
      <c r="M106" s="277">
        <f>M99+273.15</f>
        <v>273.15</v>
      </c>
      <c r="N106" s="258" t="s">
        <v>5</v>
      </c>
      <c r="O106" s="245"/>
      <c r="P106" s="245"/>
      <c r="Q106" s="293"/>
    </row>
    <row r="107" spans="2:17" ht="15.75" thickBot="1">
      <c r="B107" s="291"/>
      <c r="C107" s="331" t="s">
        <v>33</v>
      </c>
      <c r="D107" s="332">
        <f>D96*(D97-D98*D100)/(D101-D102*D104)*(D105/D106)</f>
        <v>726.9873874283745</v>
      </c>
      <c r="E107" s="333" t="s">
        <v>63</v>
      </c>
      <c r="F107" s="300"/>
      <c r="G107" s="300"/>
      <c r="H107" s="301"/>
      <c r="I107" s="293"/>
      <c r="L107" s="334" t="s">
        <v>33</v>
      </c>
      <c r="M107" s="335">
        <f>M96*(M97-M98*M100)/(M101-M102*M104)*(M105/M106)</f>
        <v>726.9873874283745</v>
      </c>
      <c r="N107" s="336" t="s">
        <v>63</v>
      </c>
      <c r="O107" s="337"/>
      <c r="P107" s="337"/>
      <c r="Q107" s="338"/>
    </row>
    <row r="108" spans="2:9" ht="14.25" thickBot="1" thickTop="1">
      <c r="B108" s="339"/>
      <c r="C108" s="337"/>
      <c r="D108" s="337"/>
      <c r="E108" s="337"/>
      <c r="F108" s="337"/>
      <c r="G108" s="337"/>
      <c r="H108" s="337"/>
      <c r="I108" s="338"/>
    </row>
    <row r="109" ht="13.5" thickTop="1"/>
    <row r="112" spans="2:15" ht="12.75">
      <c r="B112" s="340" t="s">
        <v>34</v>
      </c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6"/>
    </row>
    <row r="113" spans="2:15" ht="12.75">
      <c r="B113" s="341" t="s">
        <v>102</v>
      </c>
      <c r="C113" s="342" t="s">
        <v>29</v>
      </c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98"/>
    </row>
    <row r="114" spans="2:15" ht="12.75">
      <c r="B114" s="304" t="s">
        <v>25</v>
      </c>
      <c r="C114" s="245" t="s">
        <v>26</v>
      </c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98"/>
    </row>
    <row r="115" spans="2:15" ht="12.75">
      <c r="B115" s="343" t="s">
        <v>27</v>
      </c>
      <c r="C115" s="311">
        <v>0</v>
      </c>
      <c r="D115" s="245" t="s">
        <v>28</v>
      </c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98"/>
    </row>
    <row r="116" spans="2:15" ht="15">
      <c r="B116" s="344" t="s">
        <v>35</v>
      </c>
      <c r="C116" s="345">
        <f>100000*EXP(153.5411+0.066953*(C115+273.15)-0.0000505796*(C115+273.15)^2+0.00000002183911*(C115+273.15)^3-8990.134*(C115+273.15)^-1-25.07797*LN((C115+273.15)))</f>
        <v>609.5839983903554</v>
      </c>
      <c r="D116" s="346" t="s">
        <v>4</v>
      </c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98"/>
    </row>
    <row r="117" spans="2:15" ht="12.75">
      <c r="B117" s="347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W4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.00390625" style="0" customWidth="1"/>
    <col min="3" max="3" width="11.57421875" style="0" customWidth="1"/>
    <col min="4" max="4" width="14.421875" style="0" customWidth="1"/>
    <col min="5" max="5" width="11.57421875" style="0" customWidth="1"/>
    <col min="6" max="8" width="3.421875" style="0" customWidth="1"/>
    <col min="9" max="9" width="11.57421875" style="0" customWidth="1"/>
    <col min="10" max="10" width="12.421875" style="0" bestFit="1" customWidth="1"/>
    <col min="11" max="11" width="11.57421875" style="0" customWidth="1"/>
    <col min="12" max="14" width="3.28125" style="0" customWidth="1"/>
    <col min="15" max="17" width="11.57421875" style="0" customWidth="1"/>
    <col min="18" max="20" width="4.421875" style="0" customWidth="1"/>
    <col min="21" max="22" width="11.57421875" style="0" customWidth="1"/>
    <col min="23" max="23" width="12.00390625" style="0" customWidth="1"/>
  </cols>
  <sheetData>
    <row r="1" ht="12.75">
      <c r="R1" s="488" t="str">
        <f>'1.- Normal to real flow rate'!T1</f>
        <v>Rev. cjc. 21.04.02.2016</v>
      </c>
    </row>
    <row r="2" ht="12.75">
      <c r="C2" s="225" t="s">
        <v>249</v>
      </c>
    </row>
    <row r="3" ht="13.5" thickBot="1">
      <c r="C3" s="225"/>
    </row>
    <row r="4" spans="2:23" ht="13.5" thickTop="1">
      <c r="B4" s="407"/>
      <c r="C4" s="408"/>
      <c r="D4" s="408"/>
      <c r="E4" s="408"/>
      <c r="F4" s="411"/>
      <c r="H4" s="407"/>
      <c r="I4" s="408"/>
      <c r="J4" s="408"/>
      <c r="K4" s="408"/>
      <c r="L4" s="411"/>
      <c r="N4" s="407"/>
      <c r="O4" s="408"/>
      <c r="P4" s="408"/>
      <c r="Q4" s="408"/>
      <c r="R4" s="411"/>
      <c r="U4" s="453" t="s">
        <v>250</v>
      </c>
      <c r="V4" s="454"/>
      <c r="W4" s="455"/>
    </row>
    <row r="5" spans="2:23" ht="12.75">
      <c r="B5" s="406"/>
      <c r="C5" s="44" t="s">
        <v>242</v>
      </c>
      <c r="D5" s="44"/>
      <c r="E5" s="7"/>
      <c r="F5" s="412"/>
      <c r="G5" s="225"/>
      <c r="H5" s="406"/>
      <c r="I5" s="44" t="s">
        <v>238</v>
      </c>
      <c r="J5" s="7"/>
      <c r="K5" s="7"/>
      <c r="L5" s="413"/>
      <c r="M5" s="7"/>
      <c r="N5" s="406"/>
      <c r="O5" s="44" t="s">
        <v>239</v>
      </c>
      <c r="P5" s="44"/>
      <c r="Q5" s="44"/>
      <c r="R5" s="412"/>
      <c r="S5" s="225"/>
      <c r="U5" s="456" t="s">
        <v>150</v>
      </c>
      <c r="V5" s="457" t="s">
        <v>252</v>
      </c>
      <c r="W5" s="458"/>
    </row>
    <row r="6" spans="2:23" ht="12.75">
      <c r="B6" s="406"/>
      <c r="C6" s="7"/>
      <c r="D6" s="7"/>
      <c r="E6" s="7"/>
      <c r="F6" s="413"/>
      <c r="H6" s="406"/>
      <c r="I6" s="44" t="s">
        <v>243</v>
      </c>
      <c r="J6" s="7"/>
      <c r="K6" s="7"/>
      <c r="L6" s="413"/>
      <c r="M6" s="7"/>
      <c r="N6" s="406"/>
      <c r="O6" s="7"/>
      <c r="P6" s="7"/>
      <c r="Q6" s="7"/>
      <c r="R6" s="413"/>
      <c r="U6" s="456" t="s">
        <v>253</v>
      </c>
      <c r="V6" s="519">
        <v>8314.41</v>
      </c>
      <c r="W6" s="458" t="s">
        <v>254</v>
      </c>
    </row>
    <row r="7" spans="2:23" ht="15">
      <c r="B7" s="406"/>
      <c r="F7" s="413"/>
      <c r="G7" s="7"/>
      <c r="H7" s="406"/>
      <c r="L7" s="413"/>
      <c r="M7" s="7"/>
      <c r="N7" s="406"/>
      <c r="O7" s="231" t="s">
        <v>214</v>
      </c>
      <c r="P7" s="20">
        <v>10</v>
      </c>
      <c r="Q7" s="97" t="s">
        <v>28</v>
      </c>
      <c r="R7" s="413"/>
      <c r="S7" s="7"/>
      <c r="U7" s="456" t="s">
        <v>255</v>
      </c>
      <c r="V7" s="519">
        <v>28.97</v>
      </c>
      <c r="W7" s="460" t="s">
        <v>256</v>
      </c>
    </row>
    <row r="8" spans="2:23" ht="16.5">
      <c r="B8" s="406"/>
      <c r="C8" s="113" t="s">
        <v>163</v>
      </c>
      <c r="D8" s="405">
        <v>1000</v>
      </c>
      <c r="E8" s="60" t="s">
        <v>154</v>
      </c>
      <c r="F8" s="413"/>
      <c r="H8" s="406"/>
      <c r="I8" s="370" t="s">
        <v>156</v>
      </c>
      <c r="J8" s="371">
        <f>D15*2.2046226</f>
        <v>0.7919591454008378</v>
      </c>
      <c r="K8" s="372" t="s">
        <v>161</v>
      </c>
      <c r="L8" s="413"/>
      <c r="M8" s="7"/>
      <c r="N8" s="406"/>
      <c r="O8" s="115" t="s">
        <v>215</v>
      </c>
      <c r="P8" s="66">
        <v>450</v>
      </c>
      <c r="Q8" s="99" t="s">
        <v>22</v>
      </c>
      <c r="R8" s="413"/>
      <c r="U8" s="461" t="s">
        <v>150</v>
      </c>
      <c r="V8" s="462">
        <f>V6/V7</f>
        <v>287.0006903693476</v>
      </c>
      <c r="W8" s="463" t="s">
        <v>151</v>
      </c>
    </row>
    <row r="9" spans="2:19" ht="12.75">
      <c r="B9" s="406"/>
      <c r="C9" s="7"/>
      <c r="D9" s="7"/>
      <c r="E9" s="7"/>
      <c r="F9" s="413"/>
      <c r="G9" s="7"/>
      <c r="H9" s="406"/>
      <c r="I9" s="119" t="s">
        <v>156</v>
      </c>
      <c r="J9" s="512">
        <f>J8/2.2046226</f>
        <v>0.35922662926563387</v>
      </c>
      <c r="K9" s="350" t="s">
        <v>158</v>
      </c>
      <c r="L9" s="413"/>
      <c r="M9" s="7"/>
      <c r="N9" s="406"/>
      <c r="O9" s="124" t="s">
        <v>171</v>
      </c>
      <c r="P9" s="20">
        <v>1730</v>
      </c>
      <c r="Q9" s="121" t="s">
        <v>182</v>
      </c>
      <c r="R9" s="413"/>
      <c r="S9" s="7"/>
    </row>
    <row r="10" spans="2:23" ht="12.75">
      <c r="B10" s="406"/>
      <c r="C10" s="101" t="s">
        <v>155</v>
      </c>
      <c r="D10" s="102"/>
      <c r="E10" s="103"/>
      <c r="F10" s="413"/>
      <c r="G10" s="7"/>
      <c r="H10" s="406"/>
      <c r="I10" s="120" t="s">
        <v>156</v>
      </c>
      <c r="J10" s="23">
        <f>J9*3600</f>
        <v>1293.215865356282</v>
      </c>
      <c r="K10" s="121" t="s">
        <v>157</v>
      </c>
      <c r="L10" s="413"/>
      <c r="M10" s="7"/>
      <c r="N10" s="406"/>
      <c r="O10" s="122"/>
      <c r="P10" s="7"/>
      <c r="Q10" s="99"/>
      <c r="R10" s="413"/>
      <c r="S10" s="7"/>
      <c r="U10" s="453" t="s">
        <v>251</v>
      </c>
      <c r="V10" s="454"/>
      <c r="W10" s="455"/>
    </row>
    <row r="11" spans="2:23" ht="15">
      <c r="B11" s="406"/>
      <c r="C11" s="108" t="s">
        <v>156</v>
      </c>
      <c r="D11" s="114" t="s">
        <v>164</v>
      </c>
      <c r="E11" s="97"/>
      <c r="F11" s="413"/>
      <c r="G11" s="7"/>
      <c r="H11" s="406"/>
      <c r="I11" s="115" t="s">
        <v>163</v>
      </c>
      <c r="J11" s="22" t="s">
        <v>165</v>
      </c>
      <c r="K11" s="99"/>
      <c r="L11" s="413"/>
      <c r="M11" s="7"/>
      <c r="N11" s="406"/>
      <c r="O11" s="115" t="s">
        <v>213</v>
      </c>
      <c r="P11" s="234" t="s">
        <v>170</v>
      </c>
      <c r="Q11" s="99"/>
      <c r="R11" s="413"/>
      <c r="S11" s="7"/>
      <c r="U11" s="456" t="s">
        <v>150</v>
      </c>
      <c r="V11" s="457" t="s">
        <v>252</v>
      </c>
      <c r="W11" s="458"/>
    </row>
    <row r="12" spans="2:23" ht="16.5">
      <c r="B12" s="406"/>
      <c r="C12" s="115" t="s">
        <v>163</v>
      </c>
      <c r="D12" s="211">
        <f>D8</f>
        <v>1000</v>
      </c>
      <c r="E12" s="99" t="s">
        <v>154</v>
      </c>
      <c r="F12" s="413"/>
      <c r="G12" s="7"/>
      <c r="H12" s="406"/>
      <c r="I12" s="115" t="s">
        <v>156</v>
      </c>
      <c r="J12" s="61">
        <f>J10</f>
        <v>1293.215865356282</v>
      </c>
      <c r="K12" s="121" t="s">
        <v>157</v>
      </c>
      <c r="L12" s="413"/>
      <c r="M12" s="7"/>
      <c r="N12" s="406"/>
      <c r="O12" s="115" t="s">
        <v>213</v>
      </c>
      <c r="P12" s="141">
        <f>101.325*(1-0.0000225577*P9)^5.25588</f>
        <v>82.19660020890089</v>
      </c>
      <c r="Q12" s="121" t="s">
        <v>173</v>
      </c>
      <c r="R12" s="413"/>
      <c r="S12" s="7"/>
      <c r="U12" s="456" t="s">
        <v>253</v>
      </c>
      <c r="V12" s="519">
        <v>8314.41</v>
      </c>
      <c r="W12" s="458" t="s">
        <v>254</v>
      </c>
    </row>
    <row r="13" spans="2:23" ht="16.5">
      <c r="B13" s="406"/>
      <c r="C13" s="116" t="s">
        <v>147</v>
      </c>
      <c r="D13" s="104">
        <f>V23</f>
        <v>1.293215865356282</v>
      </c>
      <c r="E13" s="117" t="s">
        <v>153</v>
      </c>
      <c r="F13" s="413"/>
      <c r="G13" s="7"/>
      <c r="H13" s="416"/>
      <c r="I13" s="116" t="s">
        <v>147</v>
      </c>
      <c r="J13" s="104">
        <f>V23</f>
        <v>1.293215865356282</v>
      </c>
      <c r="K13" s="117" t="s">
        <v>153</v>
      </c>
      <c r="L13" s="413"/>
      <c r="M13" s="7"/>
      <c r="N13" s="406"/>
      <c r="O13" s="124" t="s">
        <v>152</v>
      </c>
      <c r="P13" s="17" t="s">
        <v>217</v>
      </c>
      <c r="Q13" s="99"/>
      <c r="R13" s="413"/>
      <c r="S13" s="7"/>
      <c r="U13" s="456" t="s">
        <v>255</v>
      </c>
      <c r="V13" s="519">
        <v>28.0134</v>
      </c>
      <c r="W13" s="460" t="s">
        <v>256</v>
      </c>
    </row>
    <row r="14" spans="2:23" ht="16.5">
      <c r="B14" s="406"/>
      <c r="C14" s="98" t="s">
        <v>156</v>
      </c>
      <c r="D14" s="105">
        <f>D12*D13</f>
        <v>1293.215865356282</v>
      </c>
      <c r="E14" s="117" t="s">
        <v>157</v>
      </c>
      <c r="F14" s="414"/>
      <c r="G14" s="133"/>
      <c r="H14" s="406"/>
      <c r="I14" s="515" t="s">
        <v>163</v>
      </c>
      <c r="J14" s="239">
        <f>J12/J13</f>
        <v>1000</v>
      </c>
      <c r="K14" s="514" t="s">
        <v>154</v>
      </c>
      <c r="L14" s="413"/>
      <c r="M14" s="7"/>
      <c r="N14" s="406"/>
      <c r="O14" s="115" t="s">
        <v>214</v>
      </c>
      <c r="P14" s="73">
        <f>P7</f>
        <v>10</v>
      </c>
      <c r="Q14" s="99" t="s">
        <v>28</v>
      </c>
      <c r="R14" s="414"/>
      <c r="S14" s="133"/>
      <c r="U14" s="461" t="s">
        <v>150</v>
      </c>
      <c r="V14" s="462">
        <f>V12/V13</f>
        <v>296.8011737240035</v>
      </c>
      <c r="W14" s="463" t="s">
        <v>151</v>
      </c>
    </row>
    <row r="15" spans="2:18" ht="12.75">
      <c r="B15" s="406"/>
      <c r="C15" s="513" t="s">
        <v>156</v>
      </c>
      <c r="D15" s="110">
        <f>D14/3600</f>
        <v>0.35922662926563387</v>
      </c>
      <c r="E15" s="514" t="s">
        <v>158</v>
      </c>
      <c r="F15" s="413"/>
      <c r="H15" s="406"/>
      <c r="I15" s="7"/>
      <c r="J15" s="7"/>
      <c r="K15" s="7"/>
      <c r="L15" s="413"/>
      <c r="M15" s="7"/>
      <c r="N15" s="406"/>
      <c r="O15" s="124" t="s">
        <v>152</v>
      </c>
      <c r="P15" s="235">
        <f>P14+273.15</f>
        <v>283.15</v>
      </c>
      <c r="Q15" s="121" t="s">
        <v>5</v>
      </c>
      <c r="R15" s="413"/>
    </row>
    <row r="16" spans="2:21" ht="15">
      <c r="B16" s="406"/>
      <c r="C16" s="7"/>
      <c r="D16" s="7"/>
      <c r="E16" s="7"/>
      <c r="F16" s="413"/>
      <c r="G16" s="7"/>
      <c r="H16" s="406"/>
      <c r="I16" s="44" t="s">
        <v>244</v>
      </c>
      <c r="J16" s="7"/>
      <c r="K16" s="7"/>
      <c r="L16" s="413"/>
      <c r="M16" s="7"/>
      <c r="N16" s="406"/>
      <c r="O16" s="124" t="s">
        <v>185</v>
      </c>
      <c r="P16" s="17" t="s">
        <v>216</v>
      </c>
      <c r="Q16" s="99"/>
      <c r="R16" s="413"/>
      <c r="U16" s="466" t="s">
        <v>257</v>
      </c>
    </row>
    <row r="17" spans="2:18" ht="15">
      <c r="B17" s="406"/>
      <c r="C17" s="44" t="s">
        <v>241</v>
      </c>
      <c r="D17" s="7"/>
      <c r="E17" s="7"/>
      <c r="F17" s="413"/>
      <c r="G17" s="7"/>
      <c r="H17" s="406"/>
      <c r="I17" s="44" t="s">
        <v>245</v>
      </c>
      <c r="J17" s="7"/>
      <c r="K17" s="7"/>
      <c r="L17" s="413"/>
      <c r="M17" s="7"/>
      <c r="N17" s="406"/>
      <c r="O17" s="115" t="s">
        <v>215</v>
      </c>
      <c r="P17" s="227">
        <f>P8</f>
        <v>450</v>
      </c>
      <c r="Q17" s="99" t="s">
        <v>22</v>
      </c>
      <c r="R17" s="413"/>
    </row>
    <row r="18" spans="2:23" ht="15">
      <c r="B18" s="406"/>
      <c r="C18" s="7"/>
      <c r="D18" s="7"/>
      <c r="E18" s="7"/>
      <c r="F18" s="413"/>
      <c r="G18" s="7"/>
      <c r="H18" s="406"/>
      <c r="L18" s="413"/>
      <c r="M18" s="7"/>
      <c r="N18" s="406"/>
      <c r="O18" s="115" t="s">
        <v>213</v>
      </c>
      <c r="P18" s="228">
        <f>P12</f>
        <v>82.19660020890089</v>
      </c>
      <c r="Q18" s="121" t="s">
        <v>173</v>
      </c>
      <c r="R18" s="413"/>
      <c r="U18" s="76" t="s">
        <v>347</v>
      </c>
      <c r="V18" s="70"/>
      <c r="W18" s="72"/>
    </row>
    <row r="19" spans="2:23" ht="16.5">
      <c r="B19" s="406"/>
      <c r="C19" s="429" t="s">
        <v>156</v>
      </c>
      <c r="D19" s="430">
        <f>D15</f>
        <v>0.35922662926563387</v>
      </c>
      <c r="E19" s="431" t="s">
        <v>158</v>
      </c>
      <c r="F19" s="413"/>
      <c r="G19" s="7"/>
      <c r="H19" s="406"/>
      <c r="I19" s="113" t="s">
        <v>163</v>
      </c>
      <c r="J19" s="112">
        <v>1000</v>
      </c>
      <c r="K19" s="60" t="s">
        <v>154</v>
      </c>
      <c r="L19" s="413"/>
      <c r="M19" s="7"/>
      <c r="N19" s="406"/>
      <c r="O19" s="98" t="s">
        <v>185</v>
      </c>
      <c r="P19" s="230">
        <f>P17+P18</f>
        <v>532.1966002089009</v>
      </c>
      <c r="Q19" s="121" t="s">
        <v>173</v>
      </c>
      <c r="R19" s="413"/>
      <c r="U19" s="95" t="s">
        <v>147</v>
      </c>
      <c r="V19" s="96" t="s">
        <v>148</v>
      </c>
      <c r="W19" s="97"/>
    </row>
    <row r="20" spans="2:23" ht="12.75">
      <c r="B20" s="406"/>
      <c r="C20" s="21" t="s">
        <v>8</v>
      </c>
      <c r="D20" s="118" t="s">
        <v>8</v>
      </c>
      <c r="E20" s="19" t="s">
        <v>8</v>
      </c>
      <c r="F20" s="413"/>
      <c r="G20" s="7"/>
      <c r="H20" s="406"/>
      <c r="I20" s="91" t="s">
        <v>155</v>
      </c>
      <c r="J20" s="82"/>
      <c r="K20" s="83"/>
      <c r="L20" s="413"/>
      <c r="M20" s="7"/>
      <c r="N20" s="406"/>
      <c r="O20" s="98" t="s">
        <v>185</v>
      </c>
      <c r="P20" s="471">
        <f>P19*1000</f>
        <v>532196.6002089009</v>
      </c>
      <c r="Q20" s="232" t="s">
        <v>4</v>
      </c>
      <c r="R20" s="413"/>
      <c r="U20" s="98" t="s">
        <v>149</v>
      </c>
      <c r="V20" s="2">
        <v>101325</v>
      </c>
      <c r="W20" s="99" t="s">
        <v>4</v>
      </c>
    </row>
    <row r="21" spans="2:23" ht="15">
      <c r="B21" s="406"/>
      <c r="C21" s="423" t="s">
        <v>156</v>
      </c>
      <c r="D21" s="424">
        <f>D19*3600</f>
        <v>1293.215865356282</v>
      </c>
      <c r="E21" s="427" t="s">
        <v>157</v>
      </c>
      <c r="F21" s="413"/>
      <c r="G21" s="7"/>
      <c r="H21" s="406"/>
      <c r="I21" s="418" t="s">
        <v>156</v>
      </c>
      <c r="J21" s="22" t="s">
        <v>164</v>
      </c>
      <c r="K21" s="93"/>
      <c r="L21" s="413"/>
      <c r="M21" s="7"/>
      <c r="N21" s="406"/>
      <c r="O21" s="122"/>
      <c r="Q21" s="232"/>
      <c r="R21" s="413"/>
      <c r="U21" s="98" t="s">
        <v>150</v>
      </c>
      <c r="V21" s="23">
        <f>V8</f>
        <v>287.0006903693476</v>
      </c>
      <c r="W21" s="99" t="s">
        <v>151</v>
      </c>
    </row>
    <row r="22" spans="2:23" ht="16.5">
      <c r="B22" s="406"/>
      <c r="C22" s="88" t="s">
        <v>163</v>
      </c>
      <c r="D22" s="22" t="s">
        <v>165</v>
      </c>
      <c r="E22" s="93"/>
      <c r="F22" s="413"/>
      <c r="G22" s="7"/>
      <c r="H22" s="406"/>
      <c r="I22" s="88" t="s">
        <v>163</v>
      </c>
      <c r="J22" s="211">
        <f>J19</f>
        <v>1000</v>
      </c>
      <c r="K22" s="93" t="s">
        <v>154</v>
      </c>
      <c r="L22" s="413"/>
      <c r="M22" s="7"/>
      <c r="N22" s="406"/>
      <c r="O22" s="233" t="s">
        <v>235</v>
      </c>
      <c r="P22" s="7" t="s">
        <v>148</v>
      </c>
      <c r="Q22" s="99"/>
      <c r="R22" s="413"/>
      <c r="U22" s="98" t="s">
        <v>152</v>
      </c>
      <c r="V22" s="2">
        <v>273</v>
      </c>
      <c r="W22" s="99" t="s">
        <v>5</v>
      </c>
    </row>
    <row r="23" spans="2:23" ht="16.5">
      <c r="B23" s="406"/>
      <c r="C23" s="88" t="s">
        <v>156</v>
      </c>
      <c r="D23" s="61">
        <f>D21</f>
        <v>1293.215865356282</v>
      </c>
      <c r="E23" s="92" t="s">
        <v>157</v>
      </c>
      <c r="F23" s="413"/>
      <c r="H23" s="406"/>
      <c r="I23" s="419" t="s">
        <v>147</v>
      </c>
      <c r="J23" s="104">
        <f>V23</f>
        <v>1.293215865356282</v>
      </c>
      <c r="K23" s="422" t="s">
        <v>153</v>
      </c>
      <c r="L23" s="413"/>
      <c r="M23" s="7"/>
      <c r="N23" s="406"/>
      <c r="O23" s="98" t="s">
        <v>149</v>
      </c>
      <c r="P23" s="2">
        <f>P20</f>
        <v>532196.6002089009</v>
      </c>
      <c r="Q23" s="99" t="s">
        <v>4</v>
      </c>
      <c r="R23" s="413"/>
      <c r="U23" s="518" t="s">
        <v>147</v>
      </c>
      <c r="V23" s="237">
        <f>V20/(V21*V22)</f>
        <v>1.293215865356282</v>
      </c>
      <c r="W23" s="514" t="s">
        <v>153</v>
      </c>
    </row>
    <row r="24" spans="2:21" ht="16.5">
      <c r="B24" s="406"/>
      <c r="C24" s="419" t="s">
        <v>147</v>
      </c>
      <c r="D24" s="104">
        <f>V23</f>
        <v>1.293215865356282</v>
      </c>
      <c r="E24" s="422" t="s">
        <v>153</v>
      </c>
      <c r="F24" s="413"/>
      <c r="H24" s="406"/>
      <c r="I24" s="418" t="s">
        <v>156</v>
      </c>
      <c r="J24" s="105">
        <f>J22*J23</f>
        <v>1293.215865356282</v>
      </c>
      <c r="K24" s="422" t="s">
        <v>157</v>
      </c>
      <c r="L24" s="413"/>
      <c r="M24" s="7"/>
      <c r="N24" s="406"/>
      <c r="O24" s="98" t="s">
        <v>150</v>
      </c>
      <c r="P24" s="23">
        <f>V8</f>
        <v>287.0006903693476</v>
      </c>
      <c r="Q24" s="99" t="s">
        <v>151</v>
      </c>
      <c r="R24" s="413"/>
      <c r="U24" s="510"/>
    </row>
    <row r="25" spans="2:18" ht="16.5">
      <c r="B25" s="406"/>
      <c r="C25" s="516" t="s">
        <v>163</v>
      </c>
      <c r="D25" s="426">
        <f>D23/D24</f>
        <v>1000</v>
      </c>
      <c r="E25" s="517" t="s">
        <v>154</v>
      </c>
      <c r="F25" s="413"/>
      <c r="H25" s="406"/>
      <c r="I25" s="418" t="s">
        <v>156</v>
      </c>
      <c r="J25" s="365">
        <f>J24/3600</f>
        <v>0.35922662926563387</v>
      </c>
      <c r="K25" s="422" t="s">
        <v>158</v>
      </c>
      <c r="L25" s="413"/>
      <c r="M25" s="7"/>
      <c r="N25" s="406"/>
      <c r="O25" s="98" t="s">
        <v>152</v>
      </c>
      <c r="P25" s="2">
        <f>P15</f>
        <v>283.15</v>
      </c>
      <c r="Q25" s="99" t="s">
        <v>5</v>
      </c>
      <c r="R25" s="413"/>
    </row>
    <row r="26" spans="2:18" ht="16.5">
      <c r="B26" s="406"/>
      <c r="F26" s="413"/>
      <c r="H26" s="406"/>
      <c r="I26" s="420" t="s">
        <v>156</v>
      </c>
      <c r="J26" s="421">
        <f>J25*2.2046</f>
        <v>0.7919510268790164</v>
      </c>
      <c r="K26" s="444" t="s">
        <v>161</v>
      </c>
      <c r="L26" s="413"/>
      <c r="M26" s="7"/>
      <c r="N26" s="406"/>
      <c r="O26" s="518" t="s">
        <v>235</v>
      </c>
      <c r="P26" s="237">
        <f>P23/(P24*P25)</f>
        <v>6.548963779556031</v>
      </c>
      <c r="Q26" s="514" t="s">
        <v>211</v>
      </c>
      <c r="R26" s="413"/>
    </row>
    <row r="27" spans="2:18" ht="13.5" thickBot="1">
      <c r="B27" s="409"/>
      <c r="C27" s="410"/>
      <c r="D27" s="410"/>
      <c r="E27" s="410"/>
      <c r="F27" s="415"/>
      <c r="H27" s="409"/>
      <c r="I27" s="410"/>
      <c r="J27" s="410"/>
      <c r="K27" s="410"/>
      <c r="L27" s="415"/>
      <c r="M27" s="7"/>
      <c r="N27" s="409"/>
      <c r="O27" s="410"/>
      <c r="P27" s="410"/>
      <c r="Q27" s="410"/>
      <c r="R27" s="415"/>
    </row>
    <row r="28" spans="2:18" ht="13.5" thickTop="1">
      <c r="B28" s="7"/>
      <c r="C28" s="7"/>
      <c r="D28" s="7"/>
      <c r="E28" s="7"/>
      <c r="F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2.75">
      <c r="M29" s="7"/>
    </row>
    <row r="31" spans="13:17" ht="12.75">
      <c r="M31" s="7"/>
      <c r="P31" s="214" t="s">
        <v>8</v>
      </c>
      <c r="Q31" s="432" t="s">
        <v>8</v>
      </c>
    </row>
    <row r="32" ht="12.75">
      <c r="M32" s="7"/>
    </row>
    <row r="33" ht="12.75">
      <c r="M33" s="7"/>
    </row>
    <row r="34" ht="12.75">
      <c r="M34" s="7"/>
    </row>
    <row r="35" ht="12.75">
      <c r="M35" s="7"/>
    </row>
    <row r="36" spans="2:13" ht="12.75">
      <c r="B36" s="7"/>
      <c r="H36" s="7"/>
      <c r="L36" s="7"/>
      <c r="M36" s="7"/>
    </row>
    <row r="37" spans="2:13" ht="12.75">
      <c r="B37" s="7"/>
      <c r="H37" s="7"/>
      <c r="I37" s="7"/>
      <c r="J37" s="7"/>
      <c r="K37" s="7"/>
      <c r="L37" s="7"/>
      <c r="M37" s="7"/>
    </row>
    <row r="38" spans="2:13" ht="12.75">
      <c r="B38" s="7"/>
      <c r="H38" s="7"/>
      <c r="L38" s="7"/>
      <c r="M38" s="7"/>
    </row>
    <row r="39" spans="2:12" ht="12.75">
      <c r="B39" s="7"/>
      <c r="H39" s="7"/>
      <c r="L39" s="7"/>
    </row>
    <row r="40" spans="2:12" ht="12.75">
      <c r="B40" s="7"/>
      <c r="H40" s="7"/>
      <c r="L40" s="7"/>
    </row>
    <row r="41" spans="2:12" ht="12.75">
      <c r="B41" s="7"/>
      <c r="H41" s="7"/>
      <c r="L4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B1:W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4.00390625" style="0" customWidth="1"/>
    <col min="3" max="3" width="11.421875" style="0" customWidth="1"/>
    <col min="4" max="4" width="14.421875" style="0" customWidth="1"/>
    <col min="5" max="5" width="11.421875" style="0" customWidth="1"/>
    <col min="6" max="8" width="3.421875" style="0" customWidth="1"/>
    <col min="9" max="9" width="11.421875" style="0" customWidth="1"/>
    <col min="10" max="10" width="12.421875" style="0" bestFit="1" customWidth="1"/>
    <col min="11" max="11" width="11.421875" style="0" customWidth="1"/>
    <col min="12" max="14" width="3.28125" style="0" customWidth="1"/>
    <col min="15" max="17" width="11.421875" style="0" customWidth="1"/>
    <col min="18" max="20" width="4.421875" style="0" customWidth="1"/>
    <col min="21" max="22" width="11.421875" style="0" customWidth="1"/>
    <col min="23" max="23" width="12.421875" style="0" customWidth="1"/>
  </cols>
  <sheetData>
    <row r="1" ht="12.75">
      <c r="R1" s="488" t="str">
        <f>'1.- Normal to real flow rate'!T1</f>
        <v>Rev. cjc. 21.04.02.2016</v>
      </c>
    </row>
    <row r="2" ht="12.75">
      <c r="C2" s="225" t="s">
        <v>262</v>
      </c>
    </row>
    <row r="3" ht="13.5" thickBot="1">
      <c r="C3" s="225"/>
    </row>
    <row r="4" spans="2:6" ht="13.5" thickTop="1">
      <c r="B4" s="31"/>
      <c r="C4" s="464" t="s">
        <v>251</v>
      </c>
      <c r="D4" s="32"/>
      <c r="E4" s="32"/>
      <c r="F4" s="35"/>
    </row>
    <row r="5" spans="2:6" ht="13.5" thickBot="1">
      <c r="B5" s="33"/>
      <c r="C5" s="465" t="s">
        <v>150</v>
      </c>
      <c r="D5" s="470">
        <f>V18</f>
        <v>296.8011737240035</v>
      </c>
      <c r="E5" s="34" t="s">
        <v>151</v>
      </c>
      <c r="F5" s="37"/>
    </row>
    <row r="6" ht="14.25" thickBot="1" thickTop="1">
      <c r="C6" s="225"/>
    </row>
    <row r="7" spans="2:23" ht="13.5" thickTop="1">
      <c r="B7" s="407"/>
      <c r="C7" s="408"/>
      <c r="D7" s="408"/>
      <c r="E7" s="408"/>
      <c r="F7" s="411"/>
      <c r="H7" s="407"/>
      <c r="I7" s="408"/>
      <c r="J7" s="408"/>
      <c r="K7" s="408"/>
      <c r="L7" s="411"/>
      <c r="N7" s="407"/>
      <c r="O7" s="408"/>
      <c r="P7" s="408"/>
      <c r="Q7" s="408"/>
      <c r="R7" s="411"/>
      <c r="U7" s="453" t="s">
        <v>250</v>
      </c>
      <c r="V7" s="454"/>
      <c r="W7" s="455"/>
    </row>
    <row r="8" spans="2:23" ht="12.75">
      <c r="B8" s="406"/>
      <c r="C8" s="44" t="s">
        <v>242</v>
      </c>
      <c r="D8" s="44"/>
      <c r="E8" s="7"/>
      <c r="F8" s="412"/>
      <c r="G8" s="225"/>
      <c r="H8" s="406"/>
      <c r="I8" s="44" t="s">
        <v>238</v>
      </c>
      <c r="J8" s="7"/>
      <c r="K8" s="7"/>
      <c r="L8" s="413"/>
      <c r="M8" s="7"/>
      <c r="N8" s="406"/>
      <c r="O8" s="44" t="s">
        <v>239</v>
      </c>
      <c r="P8" s="44"/>
      <c r="Q8" s="44"/>
      <c r="R8" s="412"/>
      <c r="S8" s="225"/>
      <c r="U8" s="456" t="s">
        <v>150</v>
      </c>
      <c r="V8" s="457" t="s">
        <v>252</v>
      </c>
      <c r="W8" s="458"/>
    </row>
    <row r="9" spans="2:23" ht="12.75">
      <c r="B9" s="406"/>
      <c r="C9" s="7"/>
      <c r="D9" s="7"/>
      <c r="E9" s="7"/>
      <c r="F9" s="413"/>
      <c r="H9" s="406"/>
      <c r="I9" s="44" t="s">
        <v>243</v>
      </c>
      <c r="J9" s="7"/>
      <c r="K9" s="7"/>
      <c r="L9" s="413"/>
      <c r="M9" s="7"/>
      <c r="N9" s="406"/>
      <c r="O9" s="7"/>
      <c r="P9" s="7"/>
      <c r="Q9" s="7"/>
      <c r="R9" s="413"/>
      <c r="U9" s="456" t="s">
        <v>253</v>
      </c>
      <c r="V9" s="459">
        <v>8314.41</v>
      </c>
      <c r="W9" s="458" t="s">
        <v>254</v>
      </c>
    </row>
    <row r="10" spans="2:23" ht="15">
      <c r="B10" s="406"/>
      <c r="F10" s="413"/>
      <c r="G10" s="7"/>
      <c r="H10" s="406"/>
      <c r="L10" s="413"/>
      <c r="M10" s="7"/>
      <c r="N10" s="406"/>
      <c r="O10" s="231" t="s">
        <v>214</v>
      </c>
      <c r="P10" s="20">
        <v>10</v>
      </c>
      <c r="Q10" s="97" t="s">
        <v>28</v>
      </c>
      <c r="R10" s="413"/>
      <c r="S10" s="7"/>
      <c r="U10" s="456" t="s">
        <v>255</v>
      </c>
      <c r="V10" s="459">
        <v>28.97</v>
      </c>
      <c r="W10" s="460" t="s">
        <v>256</v>
      </c>
    </row>
    <row r="11" spans="2:23" ht="16.5">
      <c r="B11" s="406"/>
      <c r="C11" s="113" t="s">
        <v>2</v>
      </c>
      <c r="D11" s="405">
        <v>1000</v>
      </c>
      <c r="E11" s="60" t="s">
        <v>154</v>
      </c>
      <c r="F11" s="413"/>
      <c r="H11" s="406"/>
      <c r="I11" s="370" t="s">
        <v>156</v>
      </c>
      <c r="J11" s="371">
        <f>J37</f>
        <v>0.7658083646452133</v>
      </c>
      <c r="K11" s="372" t="s">
        <v>161</v>
      </c>
      <c r="L11" s="413"/>
      <c r="M11" s="7"/>
      <c r="N11" s="406"/>
      <c r="O11" s="115" t="s">
        <v>215</v>
      </c>
      <c r="P11" s="66">
        <v>450</v>
      </c>
      <c r="Q11" s="99" t="s">
        <v>22</v>
      </c>
      <c r="R11" s="413"/>
      <c r="U11" s="461" t="s">
        <v>150</v>
      </c>
      <c r="V11" s="462">
        <f>V9/V10</f>
        <v>287.0006903693476</v>
      </c>
      <c r="W11" s="463" t="s">
        <v>151</v>
      </c>
    </row>
    <row r="12" spans="2:19" ht="12.75">
      <c r="B12" s="406"/>
      <c r="C12" s="7"/>
      <c r="D12" s="7"/>
      <c r="E12" s="7"/>
      <c r="F12" s="413"/>
      <c r="G12" s="7"/>
      <c r="H12" s="406"/>
      <c r="I12" s="119" t="s">
        <v>156</v>
      </c>
      <c r="J12" s="373">
        <f>J11/J35</f>
        <v>0.34736483452778416</v>
      </c>
      <c r="K12" s="350" t="s">
        <v>158</v>
      </c>
      <c r="L12" s="413"/>
      <c r="M12" s="7"/>
      <c r="N12" s="406"/>
      <c r="O12" s="124" t="s">
        <v>171</v>
      </c>
      <c r="P12" s="20">
        <v>1730</v>
      </c>
      <c r="Q12" s="121" t="s">
        <v>182</v>
      </c>
      <c r="R12" s="413"/>
      <c r="S12" s="7"/>
    </row>
    <row r="13" spans="2:19" ht="12.75">
      <c r="B13" s="406"/>
      <c r="C13" s="101" t="s">
        <v>155</v>
      </c>
      <c r="D13" s="102"/>
      <c r="E13" s="103"/>
      <c r="F13" s="413"/>
      <c r="G13" s="7"/>
      <c r="H13" s="406"/>
      <c r="I13" s="120" t="s">
        <v>156</v>
      </c>
      <c r="J13" s="23">
        <f>J12*3600</f>
        <v>1250.513404300023</v>
      </c>
      <c r="K13" s="121" t="s">
        <v>157</v>
      </c>
      <c r="L13" s="413"/>
      <c r="M13" s="7"/>
      <c r="N13" s="406"/>
      <c r="O13" s="122"/>
      <c r="P13" s="7"/>
      <c r="Q13" s="99"/>
      <c r="R13" s="413"/>
      <c r="S13" s="7"/>
    </row>
    <row r="14" spans="2:23" ht="15">
      <c r="B14" s="406"/>
      <c r="C14" s="108" t="s">
        <v>156</v>
      </c>
      <c r="D14" s="114" t="s">
        <v>164</v>
      </c>
      <c r="E14" s="97"/>
      <c r="F14" s="413"/>
      <c r="G14" s="7"/>
      <c r="H14" s="406"/>
      <c r="I14" s="122"/>
      <c r="J14" s="7"/>
      <c r="K14" s="99"/>
      <c r="L14" s="413"/>
      <c r="M14" s="7"/>
      <c r="N14" s="406"/>
      <c r="O14" s="115" t="s">
        <v>213</v>
      </c>
      <c r="P14" s="234" t="s">
        <v>170</v>
      </c>
      <c r="Q14" s="99"/>
      <c r="R14" s="413"/>
      <c r="S14" s="7"/>
      <c r="U14" s="453" t="s">
        <v>251</v>
      </c>
      <c r="V14" s="454"/>
      <c r="W14" s="455"/>
    </row>
    <row r="15" spans="2:23" ht="16.5">
      <c r="B15" s="406"/>
      <c r="C15" s="115" t="s">
        <v>2</v>
      </c>
      <c r="D15" s="211">
        <f>D11</f>
        <v>1000</v>
      </c>
      <c r="E15" s="99" t="s">
        <v>154</v>
      </c>
      <c r="F15" s="413"/>
      <c r="G15" s="7"/>
      <c r="H15" s="406"/>
      <c r="I15" s="115" t="s">
        <v>2</v>
      </c>
      <c r="J15" s="22" t="s">
        <v>165</v>
      </c>
      <c r="K15" s="99"/>
      <c r="L15" s="413"/>
      <c r="M15" s="7"/>
      <c r="N15" s="406"/>
      <c r="O15" s="115" t="s">
        <v>213</v>
      </c>
      <c r="P15" s="141">
        <f>101.325*(1-0.0000225577*P12)^5.25588</f>
        <v>82.19660020890089</v>
      </c>
      <c r="Q15" s="121" t="s">
        <v>173</v>
      </c>
      <c r="R15" s="413"/>
      <c r="S15" s="7"/>
      <c r="U15" s="456" t="s">
        <v>150</v>
      </c>
      <c r="V15" s="457" t="s">
        <v>252</v>
      </c>
      <c r="W15" s="458"/>
    </row>
    <row r="16" spans="2:23" ht="16.5">
      <c r="B16" s="406"/>
      <c r="C16" s="116" t="s">
        <v>147</v>
      </c>
      <c r="D16" s="104">
        <f>D40</f>
        <v>1.250513404300023</v>
      </c>
      <c r="E16" s="117" t="s">
        <v>153</v>
      </c>
      <c r="F16" s="413"/>
      <c r="G16" s="7"/>
      <c r="H16" s="406"/>
      <c r="I16" s="115" t="s">
        <v>156</v>
      </c>
      <c r="J16" s="61">
        <f>J13</f>
        <v>1250.513404300023</v>
      </c>
      <c r="K16" s="121" t="s">
        <v>157</v>
      </c>
      <c r="L16" s="413"/>
      <c r="M16" s="7"/>
      <c r="N16" s="406"/>
      <c r="O16" s="122"/>
      <c r="P16" s="7"/>
      <c r="Q16" s="99"/>
      <c r="R16" s="413"/>
      <c r="S16" s="7"/>
      <c r="U16" s="456" t="s">
        <v>253</v>
      </c>
      <c r="V16" s="459">
        <v>8314.41</v>
      </c>
      <c r="W16" s="458" t="s">
        <v>254</v>
      </c>
    </row>
    <row r="17" spans="2:23" ht="16.5">
      <c r="B17" s="406"/>
      <c r="C17" s="98" t="s">
        <v>156</v>
      </c>
      <c r="D17" s="105">
        <f>D15*D16</f>
        <v>1250.513404300023</v>
      </c>
      <c r="E17" s="117" t="s">
        <v>157</v>
      </c>
      <c r="F17" s="414"/>
      <c r="G17" s="133"/>
      <c r="H17" s="416"/>
      <c r="I17" s="116" t="s">
        <v>147</v>
      </c>
      <c r="J17" s="104">
        <f>D40</f>
        <v>1.250513404300023</v>
      </c>
      <c r="K17" s="117" t="s">
        <v>153</v>
      </c>
      <c r="L17" s="413"/>
      <c r="M17" s="7"/>
      <c r="N17" s="406"/>
      <c r="O17" s="124" t="s">
        <v>152</v>
      </c>
      <c r="P17" s="17" t="s">
        <v>217</v>
      </c>
      <c r="Q17" s="99"/>
      <c r="R17" s="414"/>
      <c r="S17" s="133"/>
      <c r="U17" s="456" t="s">
        <v>255</v>
      </c>
      <c r="V17" s="459">
        <v>28.0134</v>
      </c>
      <c r="W17" s="460" t="s">
        <v>256</v>
      </c>
    </row>
    <row r="18" spans="2:23" ht="16.5">
      <c r="B18" s="406"/>
      <c r="C18" s="109" t="s">
        <v>156</v>
      </c>
      <c r="D18" s="110">
        <f>D17/3600</f>
        <v>0.34736483452778416</v>
      </c>
      <c r="E18" s="111" t="s">
        <v>158</v>
      </c>
      <c r="F18" s="413"/>
      <c r="H18" s="406"/>
      <c r="I18" s="123" t="s">
        <v>2</v>
      </c>
      <c r="J18" s="239">
        <f>J16/J17</f>
        <v>1000</v>
      </c>
      <c r="K18" s="111" t="s">
        <v>154</v>
      </c>
      <c r="L18" s="413"/>
      <c r="M18" s="7"/>
      <c r="N18" s="406"/>
      <c r="O18" s="115" t="s">
        <v>214</v>
      </c>
      <c r="P18" s="73">
        <f>P10</f>
        <v>10</v>
      </c>
      <c r="Q18" s="99" t="s">
        <v>28</v>
      </c>
      <c r="R18" s="413"/>
      <c r="U18" s="461" t="s">
        <v>150</v>
      </c>
      <c r="V18" s="462">
        <f>V16/V17</f>
        <v>296.8011737240035</v>
      </c>
      <c r="W18" s="463" t="s">
        <v>151</v>
      </c>
    </row>
    <row r="19" spans="2:18" ht="12.75">
      <c r="B19" s="406"/>
      <c r="C19" s="7"/>
      <c r="D19" s="7"/>
      <c r="E19" s="7"/>
      <c r="F19" s="413"/>
      <c r="G19" s="7"/>
      <c r="H19" s="406"/>
      <c r="I19" s="7"/>
      <c r="J19" s="7"/>
      <c r="K19" s="7"/>
      <c r="L19" s="413"/>
      <c r="M19" s="7"/>
      <c r="N19" s="406"/>
      <c r="O19" s="124" t="s">
        <v>152</v>
      </c>
      <c r="P19" s="235">
        <f>P18+273.15</f>
        <v>283.15</v>
      </c>
      <c r="Q19" s="121" t="s">
        <v>5</v>
      </c>
      <c r="R19" s="413"/>
    </row>
    <row r="20" spans="2:21" ht="12.75">
      <c r="B20" s="406"/>
      <c r="C20" s="7"/>
      <c r="D20" s="7"/>
      <c r="E20" s="7"/>
      <c r="F20" s="413"/>
      <c r="G20" s="7"/>
      <c r="H20" s="406"/>
      <c r="I20" s="7"/>
      <c r="J20" s="7"/>
      <c r="K20" s="7"/>
      <c r="L20" s="413"/>
      <c r="M20" s="7"/>
      <c r="N20" s="406"/>
      <c r="O20" s="122"/>
      <c r="P20" s="7"/>
      <c r="Q20" s="99"/>
      <c r="R20" s="413"/>
      <c r="U20" s="466" t="s">
        <v>257</v>
      </c>
    </row>
    <row r="21" spans="2:18" ht="15">
      <c r="B21" s="406"/>
      <c r="C21" s="44" t="s">
        <v>241</v>
      </c>
      <c r="D21" s="7"/>
      <c r="E21" s="7"/>
      <c r="F21" s="413"/>
      <c r="G21" s="7"/>
      <c r="H21" s="406"/>
      <c r="I21" s="44" t="s">
        <v>244</v>
      </c>
      <c r="J21" s="7"/>
      <c r="K21" s="7"/>
      <c r="L21" s="413"/>
      <c r="M21" s="7"/>
      <c r="N21" s="406"/>
      <c r="O21" s="124" t="s">
        <v>185</v>
      </c>
      <c r="P21" s="17" t="s">
        <v>216</v>
      </c>
      <c r="Q21" s="99"/>
      <c r="R21" s="413"/>
    </row>
    <row r="22" spans="2:18" ht="15">
      <c r="B22" s="406"/>
      <c r="C22" s="7"/>
      <c r="D22" s="7"/>
      <c r="E22" s="7"/>
      <c r="F22" s="413"/>
      <c r="G22" s="7"/>
      <c r="H22" s="406"/>
      <c r="I22" s="44" t="s">
        <v>245</v>
      </c>
      <c r="J22" s="7"/>
      <c r="K22" s="7"/>
      <c r="L22" s="413"/>
      <c r="M22" s="7"/>
      <c r="N22" s="406"/>
      <c r="O22" s="115" t="s">
        <v>215</v>
      </c>
      <c r="P22" s="227">
        <f>P11</f>
        <v>450</v>
      </c>
      <c r="Q22" s="99" t="s">
        <v>22</v>
      </c>
      <c r="R22" s="413"/>
    </row>
    <row r="23" spans="2:18" ht="15">
      <c r="B23" s="406"/>
      <c r="C23" s="429" t="s">
        <v>156</v>
      </c>
      <c r="D23" s="430">
        <f>D18</f>
        <v>0.34736483452778416</v>
      </c>
      <c r="E23" s="431" t="s">
        <v>158</v>
      </c>
      <c r="F23" s="413"/>
      <c r="G23" s="7"/>
      <c r="H23" s="406"/>
      <c r="L23" s="413"/>
      <c r="M23" s="7"/>
      <c r="N23" s="406"/>
      <c r="O23" s="115" t="s">
        <v>213</v>
      </c>
      <c r="P23" s="228">
        <f>P15</f>
        <v>82.19660020890089</v>
      </c>
      <c r="Q23" s="121" t="s">
        <v>173</v>
      </c>
      <c r="R23" s="413"/>
    </row>
    <row r="24" spans="2:18" ht="16.5">
      <c r="B24" s="406"/>
      <c r="C24" s="21" t="s">
        <v>8</v>
      </c>
      <c r="D24" s="118" t="s">
        <v>8</v>
      </c>
      <c r="E24" s="19" t="s">
        <v>8</v>
      </c>
      <c r="F24" s="413"/>
      <c r="G24" s="7"/>
      <c r="H24" s="406"/>
      <c r="I24" s="113" t="s">
        <v>2</v>
      </c>
      <c r="J24" s="112">
        <v>1000</v>
      </c>
      <c r="K24" s="60" t="s">
        <v>154</v>
      </c>
      <c r="L24" s="413"/>
      <c r="M24" s="7"/>
      <c r="N24" s="406"/>
      <c r="O24" s="98" t="s">
        <v>185</v>
      </c>
      <c r="P24" s="230">
        <f>P22+P23</f>
        <v>532.1966002089009</v>
      </c>
      <c r="Q24" s="121" t="s">
        <v>173</v>
      </c>
      <c r="R24" s="413"/>
    </row>
    <row r="25" spans="2:18" ht="12.75">
      <c r="B25" s="406"/>
      <c r="C25" s="423" t="s">
        <v>156</v>
      </c>
      <c r="D25" s="424">
        <f>D23*3600</f>
        <v>1250.513404300023</v>
      </c>
      <c r="E25" s="427" t="s">
        <v>157</v>
      </c>
      <c r="F25" s="413"/>
      <c r="G25" s="7"/>
      <c r="H25" s="406"/>
      <c r="I25" s="91" t="s">
        <v>155</v>
      </c>
      <c r="J25" s="82"/>
      <c r="K25" s="83"/>
      <c r="L25" s="413"/>
      <c r="M25" s="7"/>
      <c r="N25" s="406"/>
      <c r="O25" s="98" t="s">
        <v>185</v>
      </c>
      <c r="P25" s="471">
        <f>P24*1000</f>
        <v>532196.6002089009</v>
      </c>
      <c r="Q25" s="232" t="s">
        <v>4</v>
      </c>
      <c r="R25" s="413"/>
    </row>
    <row r="26" spans="2:18" ht="15">
      <c r="B26" s="406"/>
      <c r="C26" s="89"/>
      <c r="D26" s="7"/>
      <c r="E26" s="93"/>
      <c r="F26" s="413"/>
      <c r="G26" s="7"/>
      <c r="H26" s="406"/>
      <c r="I26" s="418" t="s">
        <v>156</v>
      </c>
      <c r="J26" s="22" t="s">
        <v>164</v>
      </c>
      <c r="K26" s="93"/>
      <c r="L26" s="413"/>
      <c r="M26" s="7"/>
      <c r="N26" s="406"/>
      <c r="O26" s="122"/>
      <c r="P26" s="7"/>
      <c r="Q26" s="99"/>
      <c r="R26" s="413"/>
    </row>
    <row r="27" spans="2:18" ht="16.5">
      <c r="B27" s="406"/>
      <c r="C27" s="88" t="s">
        <v>2</v>
      </c>
      <c r="D27" s="22" t="s">
        <v>165</v>
      </c>
      <c r="E27" s="93"/>
      <c r="F27" s="413"/>
      <c r="H27" s="406"/>
      <c r="I27" s="88" t="s">
        <v>2</v>
      </c>
      <c r="J27" s="211">
        <f>J24</f>
        <v>1000</v>
      </c>
      <c r="K27" s="93" t="s">
        <v>154</v>
      </c>
      <c r="L27" s="413"/>
      <c r="M27" s="7"/>
      <c r="N27" s="406"/>
      <c r="O27" s="233" t="s">
        <v>235</v>
      </c>
      <c r="P27" s="7" t="s">
        <v>148</v>
      </c>
      <c r="Q27" s="99"/>
      <c r="R27" s="413"/>
    </row>
    <row r="28" spans="2:18" ht="16.5">
      <c r="B28" s="406"/>
      <c r="C28" s="88" t="s">
        <v>156</v>
      </c>
      <c r="D28" s="61">
        <f>D25</f>
        <v>1250.513404300023</v>
      </c>
      <c r="E28" s="92" t="s">
        <v>157</v>
      </c>
      <c r="F28" s="413"/>
      <c r="H28" s="406"/>
      <c r="I28" s="419" t="s">
        <v>147</v>
      </c>
      <c r="J28" s="104">
        <f>D40</f>
        <v>1.250513404300023</v>
      </c>
      <c r="K28" s="422" t="s">
        <v>153</v>
      </c>
      <c r="L28" s="413"/>
      <c r="M28" s="7"/>
      <c r="N28" s="406"/>
      <c r="O28" s="98" t="s">
        <v>149</v>
      </c>
      <c r="P28" s="2">
        <f>P25</f>
        <v>532196.6002089009</v>
      </c>
      <c r="Q28" s="99" t="s">
        <v>4</v>
      </c>
      <c r="R28" s="413"/>
    </row>
    <row r="29" spans="2:18" ht="16.5">
      <c r="B29" s="406"/>
      <c r="C29" s="419" t="s">
        <v>147</v>
      </c>
      <c r="D29" s="104">
        <f>D40</f>
        <v>1.250513404300023</v>
      </c>
      <c r="E29" s="422" t="s">
        <v>153</v>
      </c>
      <c r="F29" s="413"/>
      <c r="H29" s="406"/>
      <c r="I29" s="418" t="s">
        <v>156</v>
      </c>
      <c r="J29" s="105">
        <f>J27*J28</f>
        <v>1250.513404300023</v>
      </c>
      <c r="K29" s="422" t="s">
        <v>157</v>
      </c>
      <c r="L29" s="413"/>
      <c r="M29" s="7"/>
      <c r="N29" s="406"/>
      <c r="O29" s="98" t="s">
        <v>150</v>
      </c>
      <c r="P29" s="23">
        <f>D5</f>
        <v>296.8011737240035</v>
      </c>
      <c r="Q29" s="99" t="s">
        <v>151</v>
      </c>
      <c r="R29" s="413"/>
    </row>
    <row r="30" spans="2:18" ht="16.5">
      <c r="B30" s="406"/>
      <c r="C30" s="425" t="s">
        <v>2</v>
      </c>
      <c r="D30" s="426">
        <f>D28/D29</f>
        <v>1000</v>
      </c>
      <c r="E30" s="428" t="s">
        <v>154</v>
      </c>
      <c r="F30" s="413"/>
      <c r="H30" s="406"/>
      <c r="I30" s="418" t="s">
        <v>156</v>
      </c>
      <c r="J30" s="365">
        <f>J29/3600</f>
        <v>0.34736483452778416</v>
      </c>
      <c r="K30" s="422" t="s">
        <v>158</v>
      </c>
      <c r="L30" s="413"/>
      <c r="M30" s="7"/>
      <c r="N30" s="406"/>
      <c r="O30" s="98" t="s">
        <v>152</v>
      </c>
      <c r="P30" s="2">
        <f>P19</f>
        <v>283.15</v>
      </c>
      <c r="Q30" s="99" t="s">
        <v>5</v>
      </c>
      <c r="R30" s="413"/>
    </row>
    <row r="31" spans="2:18" ht="16.5">
      <c r="B31" s="406"/>
      <c r="C31" s="7"/>
      <c r="D31" s="7"/>
      <c r="E31" s="7"/>
      <c r="F31" s="413"/>
      <c r="H31" s="406"/>
      <c r="I31" s="420" t="s">
        <v>156</v>
      </c>
      <c r="J31" s="421">
        <f>J30*J35</f>
        <v>0.7658083646452133</v>
      </c>
      <c r="K31" s="444" t="s">
        <v>161</v>
      </c>
      <c r="L31" s="413"/>
      <c r="M31" s="7"/>
      <c r="N31" s="406"/>
      <c r="O31" s="236" t="s">
        <v>235</v>
      </c>
      <c r="P31" s="237">
        <f>P28/(P29*P30)</f>
        <v>6.3327145993170495</v>
      </c>
      <c r="Q31" s="111" t="s">
        <v>211</v>
      </c>
      <c r="R31" s="413"/>
    </row>
    <row r="32" spans="2:18" ht="13.5" thickBot="1">
      <c r="B32" s="409"/>
      <c r="C32" s="410"/>
      <c r="D32" s="410"/>
      <c r="E32" s="410"/>
      <c r="F32" s="415"/>
      <c r="H32" s="409"/>
      <c r="I32" s="410"/>
      <c r="J32" s="410"/>
      <c r="K32" s="410"/>
      <c r="L32" s="415"/>
      <c r="M32" s="7"/>
      <c r="N32" s="409"/>
      <c r="O32" s="410"/>
      <c r="P32" s="410"/>
      <c r="Q32" s="410"/>
      <c r="R32" s="415"/>
    </row>
    <row r="33" spans="13:17" ht="13.5" thickTop="1">
      <c r="M33" s="7"/>
      <c r="Q33" s="432" t="s">
        <v>331</v>
      </c>
    </row>
    <row r="34" ht="12.75">
      <c r="M34" s="7"/>
    </row>
    <row r="35" spans="3:13" ht="12.75">
      <c r="C35" s="76" t="s">
        <v>162</v>
      </c>
      <c r="D35" s="70"/>
      <c r="E35" s="72"/>
      <c r="I35" s="108" t="s">
        <v>159</v>
      </c>
      <c r="J35" s="238">
        <v>2.2046226</v>
      </c>
      <c r="K35" s="97" t="s">
        <v>160</v>
      </c>
      <c r="M35" s="7"/>
    </row>
    <row r="36" spans="3:13" ht="15">
      <c r="C36" s="95" t="s">
        <v>147</v>
      </c>
      <c r="D36" s="96" t="s">
        <v>148</v>
      </c>
      <c r="E36" s="97"/>
      <c r="I36" s="106" t="s">
        <v>156</v>
      </c>
      <c r="J36" s="107">
        <f>J30</f>
        <v>0.34736483452778416</v>
      </c>
      <c r="K36" s="100" t="s">
        <v>158</v>
      </c>
      <c r="M36" s="7"/>
    </row>
    <row r="37" spans="3:13" ht="12.75">
      <c r="C37" s="98" t="s">
        <v>149</v>
      </c>
      <c r="D37" s="2">
        <v>101325</v>
      </c>
      <c r="E37" s="99" t="s">
        <v>4</v>
      </c>
      <c r="I37" s="109" t="s">
        <v>156</v>
      </c>
      <c r="J37" s="110">
        <f>J35*J36</f>
        <v>0.7658083646452133</v>
      </c>
      <c r="K37" s="111" t="s">
        <v>161</v>
      </c>
      <c r="M37" s="7"/>
    </row>
    <row r="38" spans="2:13" ht="12.75">
      <c r="B38" s="7"/>
      <c r="C38" s="98" t="s">
        <v>150</v>
      </c>
      <c r="D38" s="23">
        <f>D5</f>
        <v>296.8011737240035</v>
      </c>
      <c r="E38" s="99" t="s">
        <v>151</v>
      </c>
      <c r="H38" s="7"/>
      <c r="L38" s="7"/>
      <c r="M38" s="7"/>
    </row>
    <row r="39" spans="2:13" ht="12.75">
      <c r="B39" s="7"/>
      <c r="C39" s="98" t="s">
        <v>152</v>
      </c>
      <c r="D39" s="2">
        <v>273</v>
      </c>
      <c r="E39" s="99" t="s">
        <v>5</v>
      </c>
      <c r="H39" s="7"/>
      <c r="I39" s="7"/>
      <c r="J39" s="7"/>
      <c r="K39" s="7"/>
      <c r="L39" s="7"/>
      <c r="M39" s="7"/>
    </row>
    <row r="40" spans="2:13" ht="16.5">
      <c r="B40" s="7"/>
      <c r="C40" s="236" t="s">
        <v>147</v>
      </c>
      <c r="D40" s="237">
        <f>D37/(D38*D39)</f>
        <v>1.250513404300023</v>
      </c>
      <c r="E40" s="111" t="s">
        <v>153</v>
      </c>
      <c r="H40" s="7"/>
      <c r="L40" s="7"/>
      <c r="M40" s="7"/>
    </row>
    <row r="41" spans="2:12" ht="12.75">
      <c r="B41" s="7"/>
      <c r="H41" s="7"/>
      <c r="L41" s="7"/>
    </row>
    <row r="42" spans="2:12" ht="12.75">
      <c r="B42" s="7"/>
      <c r="H42" s="7"/>
      <c r="L42" s="7"/>
    </row>
    <row r="43" spans="2:12" ht="12.75">
      <c r="B43" s="7"/>
      <c r="H43" s="7"/>
      <c r="L4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U28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3.140625" style="0" customWidth="1"/>
    <col min="3" max="12" width="11.57421875" style="0" customWidth="1"/>
    <col min="13" max="13" width="6.00390625" style="0" customWidth="1"/>
    <col min="14" max="16" width="11.57421875" style="0" customWidth="1"/>
    <col min="17" max="17" width="4.7109375" style="0" customWidth="1"/>
  </cols>
  <sheetData>
    <row r="1" ht="13.5" thickBot="1">
      <c r="J1" s="488" t="str">
        <f>'1.- Normal to real flow rate'!T1</f>
        <v>Rev. cjc. 21.04.02.2016</v>
      </c>
    </row>
    <row r="2" spans="2:16" ht="13.5" thickTop="1">
      <c r="B2" s="407"/>
      <c r="C2" s="408"/>
      <c r="D2" s="408"/>
      <c r="E2" s="408"/>
      <c r="F2" s="408"/>
      <c r="G2" s="408"/>
      <c r="H2" s="408"/>
      <c r="I2" s="408"/>
      <c r="J2" s="411"/>
      <c r="L2" s="496"/>
      <c r="M2" s="497"/>
      <c r="N2" s="497"/>
      <c r="O2" s="497"/>
      <c r="P2" s="500"/>
    </row>
    <row r="3" spans="2:16" ht="12.75">
      <c r="B3" s="406"/>
      <c r="C3" s="522" t="s">
        <v>145</v>
      </c>
      <c r="D3" s="523"/>
      <c r="E3" s="523"/>
      <c r="F3" s="523"/>
      <c r="G3" s="523"/>
      <c r="H3" s="523"/>
      <c r="I3" s="524"/>
      <c r="J3" s="413"/>
      <c r="L3" s="495"/>
      <c r="M3" s="19" t="s">
        <v>344</v>
      </c>
      <c r="N3" s="7"/>
      <c r="O3" s="7"/>
      <c r="P3" s="501"/>
    </row>
    <row r="4" spans="2:16" ht="12.75">
      <c r="B4" s="406"/>
      <c r="C4" s="7"/>
      <c r="D4" s="7"/>
      <c r="E4" s="7"/>
      <c r="F4" s="7"/>
      <c r="G4" s="7"/>
      <c r="H4" s="7"/>
      <c r="I4" s="7"/>
      <c r="J4" s="413"/>
      <c r="L4" s="495"/>
      <c r="M4" s="7"/>
      <c r="N4" s="7"/>
      <c r="O4" s="7"/>
      <c r="P4" s="501"/>
    </row>
    <row r="5" spans="2:16" ht="12.75">
      <c r="B5" s="406"/>
      <c r="C5" s="57" t="s">
        <v>133</v>
      </c>
      <c r="D5" s="28"/>
      <c r="E5" s="46"/>
      <c r="F5" s="7"/>
      <c r="G5" s="81" t="s">
        <v>140</v>
      </c>
      <c r="H5" s="82"/>
      <c r="I5" s="83"/>
      <c r="J5" s="413"/>
      <c r="L5" s="495"/>
      <c r="M5" s="22" t="s">
        <v>335</v>
      </c>
      <c r="N5" s="22">
        <f>12*25.4/1000</f>
        <v>0.30479999999999996</v>
      </c>
      <c r="O5" s="19" t="s">
        <v>172</v>
      </c>
      <c r="P5" s="501"/>
    </row>
    <row r="6" spans="2:16" ht="15.75">
      <c r="B6" s="406"/>
      <c r="C6" s="45"/>
      <c r="D6" s="28"/>
      <c r="E6" s="46"/>
      <c r="F6" s="7"/>
      <c r="G6" s="84" t="s">
        <v>141</v>
      </c>
      <c r="H6" s="435">
        <v>101325</v>
      </c>
      <c r="I6" s="85" t="s">
        <v>4</v>
      </c>
      <c r="J6" s="413"/>
      <c r="L6" s="495"/>
      <c r="M6" s="22" t="s">
        <v>336</v>
      </c>
      <c r="N6" s="494">
        <f>N5^3</f>
        <v>0.02831684659199999</v>
      </c>
      <c r="O6" s="19" t="s">
        <v>337</v>
      </c>
      <c r="P6" s="501"/>
    </row>
    <row r="7" spans="2:19" ht="16.5">
      <c r="B7" s="406"/>
      <c r="C7" s="24" t="s">
        <v>146</v>
      </c>
      <c r="D7" s="66">
        <v>1</v>
      </c>
      <c r="E7" s="48" t="s">
        <v>134</v>
      </c>
      <c r="F7" s="7"/>
      <c r="G7" s="86" t="s">
        <v>142</v>
      </c>
      <c r="H7" s="82"/>
      <c r="I7" s="83"/>
      <c r="J7" s="413"/>
      <c r="L7" s="495"/>
      <c r="M7" s="22" t="s">
        <v>338</v>
      </c>
      <c r="N7" s="494">
        <f>N6</f>
        <v>0.02831684659199999</v>
      </c>
      <c r="O7" s="19" t="s">
        <v>339</v>
      </c>
      <c r="P7" s="501"/>
      <c r="R7" s="215" t="s">
        <v>332</v>
      </c>
      <c r="S7" s="489" t="s">
        <v>333</v>
      </c>
    </row>
    <row r="8" spans="2:16" ht="15">
      <c r="B8" s="406"/>
      <c r="C8" s="25"/>
      <c r="D8" s="7"/>
      <c r="E8" s="29"/>
      <c r="F8" s="7"/>
      <c r="G8" s="84" t="s">
        <v>143</v>
      </c>
      <c r="H8" s="436">
        <v>273.15</v>
      </c>
      <c r="I8" s="87" t="s">
        <v>5</v>
      </c>
      <c r="J8" s="413"/>
      <c r="L8" s="495"/>
      <c r="M8" s="22" t="s">
        <v>340</v>
      </c>
      <c r="N8" s="494">
        <f>N7</f>
        <v>0.02831684659199999</v>
      </c>
      <c r="O8" s="19" t="s">
        <v>339</v>
      </c>
      <c r="P8" s="501"/>
    </row>
    <row r="9" spans="2:16" ht="12.75">
      <c r="B9" s="406"/>
      <c r="C9" s="27" t="s">
        <v>246</v>
      </c>
      <c r="D9" s="7"/>
      <c r="E9" s="29"/>
      <c r="F9" s="7"/>
      <c r="J9" s="413"/>
      <c r="L9" s="495"/>
      <c r="M9" s="22" t="s">
        <v>341</v>
      </c>
      <c r="N9" s="494">
        <f>N8</f>
        <v>0.02831684659199999</v>
      </c>
      <c r="O9" s="19" t="s">
        <v>334</v>
      </c>
      <c r="P9" s="501"/>
    </row>
    <row r="10" spans="2:16" ht="15">
      <c r="B10" s="406"/>
      <c r="C10" s="24" t="s">
        <v>135</v>
      </c>
      <c r="D10" s="433">
        <v>68</v>
      </c>
      <c r="E10" s="29" t="s">
        <v>136</v>
      </c>
      <c r="F10" s="7"/>
      <c r="G10" s="446" t="s">
        <v>248</v>
      </c>
      <c r="H10" s="96"/>
      <c r="I10" s="97"/>
      <c r="J10" s="413"/>
      <c r="L10" s="495"/>
      <c r="M10" s="7"/>
      <c r="N10" s="7"/>
      <c r="O10" s="133"/>
      <c r="P10" s="501"/>
    </row>
    <row r="11" spans="2:16" ht="15.75">
      <c r="B11" s="406"/>
      <c r="C11" s="24" t="s">
        <v>135</v>
      </c>
      <c r="D11" s="104">
        <f>(D10-32)/1.8</f>
        <v>20</v>
      </c>
      <c r="E11" s="48" t="s">
        <v>6</v>
      </c>
      <c r="F11" s="7"/>
      <c r="G11" s="447" t="s">
        <v>127</v>
      </c>
      <c r="H11" s="7"/>
      <c r="I11" s="99"/>
      <c r="J11" s="413"/>
      <c r="L11" s="495"/>
      <c r="M11" s="19" t="s">
        <v>342</v>
      </c>
      <c r="N11" s="437">
        <f>H18</f>
        <v>0.9317755415316391</v>
      </c>
      <c r="O11" s="490" t="s">
        <v>343</v>
      </c>
      <c r="P11" s="501"/>
    </row>
    <row r="12" spans="2:16" ht="15.75">
      <c r="B12" s="406"/>
      <c r="C12" s="27" t="s">
        <v>138</v>
      </c>
      <c r="D12" s="7"/>
      <c r="E12" s="29"/>
      <c r="F12" s="7"/>
      <c r="G12" s="448" t="s">
        <v>2</v>
      </c>
      <c r="H12" s="54" t="s">
        <v>144</v>
      </c>
      <c r="I12" s="136"/>
      <c r="J12" s="413"/>
      <c r="L12" s="495"/>
      <c r="M12" s="7"/>
      <c r="N12" s="7"/>
      <c r="O12" s="133"/>
      <c r="P12" s="501"/>
    </row>
    <row r="13" spans="2:16" ht="16.5" thickBot="1">
      <c r="B13" s="406"/>
      <c r="C13" s="24" t="s">
        <v>137</v>
      </c>
      <c r="D13" s="390">
        <v>101325</v>
      </c>
      <c r="E13" s="50" t="s">
        <v>9</v>
      </c>
      <c r="F13" s="7"/>
      <c r="G13" s="135" t="s">
        <v>137</v>
      </c>
      <c r="H13" s="2">
        <f>D13</f>
        <v>101325</v>
      </c>
      <c r="I13" s="134" t="s">
        <v>4</v>
      </c>
      <c r="J13" s="413"/>
      <c r="L13" s="495"/>
      <c r="M13" s="22" t="s">
        <v>341</v>
      </c>
      <c r="N13" s="7">
        <f>N9*N11</f>
        <v>0.02638494506772914</v>
      </c>
      <c r="O13" s="490" t="s">
        <v>343</v>
      </c>
      <c r="P13" s="501"/>
    </row>
    <row r="14" spans="2:16" ht="17.25" thickBot="1" thickTop="1">
      <c r="B14" s="406"/>
      <c r="C14" s="25"/>
      <c r="D14" s="7"/>
      <c r="E14" s="29"/>
      <c r="F14" s="7"/>
      <c r="G14" s="135" t="s">
        <v>11</v>
      </c>
      <c r="H14" s="2">
        <f>H6</f>
        <v>101325</v>
      </c>
      <c r="I14" s="136" t="s">
        <v>4</v>
      </c>
      <c r="J14" s="413"/>
      <c r="L14" s="495"/>
      <c r="M14" s="491" t="s">
        <v>341</v>
      </c>
      <c r="N14" s="492">
        <f>N13*60</f>
        <v>1.5830967040637485</v>
      </c>
      <c r="O14" s="493" t="s">
        <v>0</v>
      </c>
      <c r="P14" s="501"/>
    </row>
    <row r="15" spans="2:21" ht="17.25" thickBot="1" thickTop="1">
      <c r="B15" s="406"/>
      <c r="C15" s="25"/>
      <c r="D15" s="7"/>
      <c r="E15" s="29"/>
      <c r="F15" s="7"/>
      <c r="G15" s="448" t="s">
        <v>3</v>
      </c>
      <c r="H15" s="11">
        <f>H8</f>
        <v>273.15</v>
      </c>
      <c r="I15" s="136" t="s">
        <v>5</v>
      </c>
      <c r="J15" s="413"/>
      <c r="L15" s="498"/>
      <c r="M15" s="499"/>
      <c r="N15" s="499"/>
      <c r="O15" s="499"/>
      <c r="P15" s="502"/>
      <c r="U15" s="7"/>
    </row>
    <row r="16" spans="2:21" ht="15.75" thickTop="1">
      <c r="B16" s="406"/>
      <c r="C16" s="27" t="s">
        <v>247</v>
      </c>
      <c r="D16" s="7"/>
      <c r="E16" s="29"/>
      <c r="F16" s="7"/>
      <c r="G16" s="135" t="s">
        <v>139</v>
      </c>
      <c r="H16" s="11">
        <f>D18</f>
        <v>293.15</v>
      </c>
      <c r="I16" s="136" t="s">
        <v>6</v>
      </c>
      <c r="J16" s="413"/>
      <c r="U16" s="7"/>
    </row>
    <row r="17" spans="2:21" ht="15">
      <c r="B17" s="406"/>
      <c r="C17" s="26" t="s">
        <v>137</v>
      </c>
      <c r="D17" s="434">
        <f>D13</f>
        <v>101325</v>
      </c>
      <c r="E17" s="47" t="s">
        <v>4</v>
      </c>
      <c r="F17" s="7"/>
      <c r="G17" s="135" t="s">
        <v>146</v>
      </c>
      <c r="H17" s="61">
        <f>D7</f>
        <v>1</v>
      </c>
      <c r="I17" s="449" t="s">
        <v>134</v>
      </c>
      <c r="J17" s="413"/>
      <c r="U17" s="7"/>
    </row>
    <row r="18" spans="2:21" ht="15">
      <c r="B18" s="406"/>
      <c r="C18" s="63" t="s">
        <v>139</v>
      </c>
      <c r="D18" s="445">
        <f>273.15+D11</f>
        <v>293.15</v>
      </c>
      <c r="E18" s="52" t="s">
        <v>5</v>
      </c>
      <c r="F18" s="7"/>
      <c r="G18" s="450" t="s">
        <v>2</v>
      </c>
      <c r="H18" s="451">
        <f>(H13/H14)*(H15/H16)*H17</f>
        <v>0.9317755415316391</v>
      </c>
      <c r="I18" s="452" t="s">
        <v>0</v>
      </c>
      <c r="J18" s="413"/>
      <c r="U18" s="7"/>
    </row>
    <row r="19" spans="2:21" ht="13.5" thickBot="1">
      <c r="B19" s="409"/>
      <c r="C19" s="410"/>
      <c r="D19" s="410"/>
      <c r="E19" s="410"/>
      <c r="F19" s="410"/>
      <c r="G19" s="410"/>
      <c r="H19" s="410"/>
      <c r="I19" s="410"/>
      <c r="J19" s="415"/>
      <c r="U19" s="7"/>
    </row>
    <row r="20" ht="13.5" thickTop="1">
      <c r="U20" s="7"/>
    </row>
    <row r="22" spans="4:9" ht="12.75">
      <c r="D22" s="91"/>
      <c r="E22" s="82"/>
      <c r="F22" s="82"/>
      <c r="G22" s="82"/>
      <c r="H22" s="82"/>
      <c r="I22" s="83"/>
    </row>
    <row r="23" spans="4:9" ht="15">
      <c r="D23" s="418">
        <v>1</v>
      </c>
      <c r="E23" s="19" t="s">
        <v>134</v>
      </c>
      <c r="F23" s="22" t="s">
        <v>240</v>
      </c>
      <c r="G23" s="437">
        <f>H18</f>
        <v>0.9317755415316391</v>
      </c>
      <c r="H23" s="441" t="s">
        <v>0</v>
      </c>
      <c r="I23" s="93"/>
    </row>
    <row r="24" spans="4:9" ht="12.75">
      <c r="D24" s="438"/>
      <c r="E24" s="439"/>
      <c r="F24" s="442"/>
      <c r="G24" s="439"/>
      <c r="H24" s="439"/>
      <c r="I24" s="440"/>
    </row>
    <row r="25" ht="12.75">
      <c r="F25" s="147"/>
    </row>
    <row r="26" spans="4:9" ht="12.75">
      <c r="D26" s="91"/>
      <c r="E26" s="82"/>
      <c r="F26" s="443"/>
      <c r="G26" s="82"/>
      <c r="H26" s="82"/>
      <c r="I26" s="83"/>
    </row>
    <row r="27" spans="4:9" ht="15">
      <c r="D27" s="418">
        <v>1</v>
      </c>
      <c r="E27" s="441" t="s">
        <v>0</v>
      </c>
      <c r="F27" s="22" t="s">
        <v>240</v>
      </c>
      <c r="G27" s="417">
        <f>1/G23</f>
        <v>1.0732198425773385</v>
      </c>
      <c r="H27" s="19" t="s">
        <v>134</v>
      </c>
      <c r="I27" s="93"/>
    </row>
    <row r="28" spans="4:9" ht="12.75">
      <c r="D28" s="438"/>
      <c r="E28" s="439"/>
      <c r="F28" s="439"/>
      <c r="G28" s="439"/>
      <c r="H28" s="439"/>
      <c r="I28" s="440"/>
    </row>
  </sheetData>
  <sheetProtection/>
  <mergeCells count="1">
    <mergeCell ref="C3:I3"/>
  </mergeCells>
  <printOptions/>
  <pageMargins left="0.7" right="0.7" top="0.75" bottom="0.75" header="0.3" footer="0.3"/>
  <pageSetup orientation="portrait" r:id="rId4"/>
  <legacyDrawing r:id="rId3"/>
  <oleObjects>
    <oleObject progId="Equation.3" dvAspect="DVASPECT_ICON" shapeId="143880" r:id="rId1"/>
    <oleObject progId="Equation.3" shapeId="1438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C3:G20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2" width="4.7109375" style="0" customWidth="1"/>
  </cols>
  <sheetData>
    <row r="2" ht="13.5" thickBot="1"/>
    <row r="3" spans="3:7" ht="14.25" thickBot="1" thickTop="1">
      <c r="C3" s="125" t="s">
        <v>166</v>
      </c>
      <c r="D3" s="126"/>
      <c r="E3" s="126"/>
      <c r="F3" s="126"/>
      <c r="G3" s="127"/>
    </row>
    <row r="4" spans="3:7" ht="13.5" thickTop="1">
      <c r="C4" s="128" t="s">
        <v>167</v>
      </c>
      <c r="D4" s="7"/>
      <c r="E4" s="7"/>
      <c r="F4" s="7"/>
      <c r="G4" s="36"/>
    </row>
    <row r="5" spans="3:7" ht="12.75">
      <c r="C5" s="128" t="s">
        <v>168</v>
      </c>
      <c r="D5" s="7"/>
      <c r="E5" s="7"/>
      <c r="F5" s="7"/>
      <c r="G5" s="36"/>
    </row>
    <row r="6" spans="3:7" ht="12.75">
      <c r="C6" s="30"/>
      <c r="D6" s="7"/>
      <c r="E6" s="7"/>
      <c r="F6" s="7"/>
      <c r="G6" s="36"/>
    </row>
    <row r="7" spans="3:7" ht="12.75">
      <c r="C7" s="42" t="s">
        <v>169</v>
      </c>
      <c r="D7" s="19" t="s">
        <v>170</v>
      </c>
      <c r="E7" s="7"/>
      <c r="F7" s="7"/>
      <c r="G7" s="36"/>
    </row>
    <row r="8" spans="3:7" ht="12.75">
      <c r="C8" s="129" t="s">
        <v>171</v>
      </c>
      <c r="D8" s="20">
        <v>1730</v>
      </c>
      <c r="E8" s="19" t="s">
        <v>172</v>
      </c>
      <c r="F8" s="7"/>
      <c r="G8" s="36"/>
    </row>
    <row r="9" spans="3:7" ht="13.5" thickBot="1">
      <c r="C9" s="130" t="s">
        <v>169</v>
      </c>
      <c r="D9" s="131">
        <f>101.325*(1-0.0000225577*D8)^5.25588</f>
        <v>82.19660020890089</v>
      </c>
      <c r="E9" s="132" t="s">
        <v>173</v>
      </c>
      <c r="F9" s="34"/>
      <c r="G9" s="37"/>
    </row>
    <row r="10" ht="13.5" thickTop="1">
      <c r="G10" s="7"/>
    </row>
    <row r="11" ht="12.75">
      <c r="G11" s="7"/>
    </row>
    <row r="12" spans="3:7" ht="12.75">
      <c r="C12" s="7" t="s">
        <v>174</v>
      </c>
      <c r="D12" s="7"/>
      <c r="F12" s="7"/>
      <c r="G12" s="7"/>
    </row>
    <row r="13" spans="3:7" ht="12.75">
      <c r="C13" s="7"/>
      <c r="D13" s="7"/>
      <c r="F13" s="7"/>
      <c r="G13" s="7"/>
    </row>
    <row r="14" spans="3:7" ht="12.75">
      <c r="C14" s="58" t="s">
        <v>175</v>
      </c>
      <c r="D14" s="7"/>
      <c r="F14" s="7"/>
      <c r="G14" s="7"/>
    </row>
    <row r="15" spans="3:7" ht="12.75">
      <c r="C15" s="56" t="s">
        <v>176</v>
      </c>
      <c r="D15" s="7"/>
      <c r="E15" s="7"/>
      <c r="F15" s="7"/>
      <c r="G15" s="7"/>
    </row>
    <row r="16" spans="3:7" ht="12.75">
      <c r="C16" s="7" t="s">
        <v>177</v>
      </c>
      <c r="D16" s="7"/>
      <c r="E16" s="7"/>
      <c r="F16" s="7"/>
      <c r="G16" s="7"/>
    </row>
    <row r="17" spans="3:7" ht="12.75">
      <c r="C17" s="7" t="s">
        <v>178</v>
      </c>
      <c r="D17" s="7"/>
      <c r="E17" s="7"/>
      <c r="F17" s="7"/>
      <c r="G17" s="7"/>
    </row>
    <row r="18" spans="3:7" ht="12.75">
      <c r="C18" s="133" t="s">
        <v>179</v>
      </c>
      <c r="D18" s="7"/>
      <c r="E18" s="7"/>
      <c r="F18" s="7"/>
      <c r="G18" s="7"/>
    </row>
    <row r="19" spans="3:7" ht="12.75">
      <c r="C19" s="133" t="s">
        <v>180</v>
      </c>
      <c r="D19" s="7"/>
      <c r="E19" s="7"/>
      <c r="F19" s="7"/>
      <c r="G19" s="7"/>
    </row>
    <row r="20" spans="3:7" ht="12.75">
      <c r="C20" s="133" t="s">
        <v>181</v>
      </c>
      <c r="D20" s="7"/>
      <c r="E20" s="7"/>
      <c r="F20" s="7"/>
      <c r="G20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Y77"/>
  <sheetViews>
    <sheetView zoomScalePageLayoutView="0" workbookViewId="0" topLeftCell="A1">
      <selection activeCell="H3" sqref="H3"/>
    </sheetView>
  </sheetViews>
  <sheetFormatPr defaultColWidth="11.57421875" defaultRowHeight="12.75"/>
  <sheetData>
    <row r="1" spans="1:21" ht="12.75">
      <c r="A1" s="149">
        <v>1</v>
      </c>
      <c r="B1" s="149">
        <v>2</v>
      </c>
      <c r="C1" s="149">
        <v>3</v>
      </c>
      <c r="D1" s="149">
        <v>4</v>
      </c>
      <c r="E1" s="149">
        <v>5</v>
      </c>
      <c r="F1" s="149">
        <v>6</v>
      </c>
      <c r="G1" s="149">
        <v>7</v>
      </c>
      <c r="H1" s="149">
        <v>8</v>
      </c>
      <c r="I1" s="149">
        <v>9</v>
      </c>
      <c r="J1" s="149">
        <v>10</v>
      </c>
      <c r="K1" s="149">
        <v>11</v>
      </c>
      <c r="L1" s="149">
        <v>12</v>
      </c>
      <c r="M1" s="149">
        <v>13</v>
      </c>
      <c r="N1" s="149">
        <v>14</v>
      </c>
      <c r="O1" s="149">
        <v>15</v>
      </c>
      <c r="P1" s="149">
        <v>16</v>
      </c>
      <c r="Q1" s="149">
        <v>17</v>
      </c>
      <c r="R1" s="149" t="s">
        <v>8</v>
      </c>
      <c r="S1" s="149" t="s">
        <v>8</v>
      </c>
      <c r="T1" s="149" t="s">
        <v>8</v>
      </c>
      <c r="U1" s="150"/>
    </row>
    <row r="2" spans="1:21" ht="12.75">
      <c r="A2" s="149">
        <v>2</v>
      </c>
      <c r="B2" s="150"/>
      <c r="C2" s="150"/>
      <c r="D2" s="150"/>
      <c r="E2" s="150"/>
      <c r="F2" s="150"/>
      <c r="G2" s="150"/>
      <c r="H2" s="151"/>
      <c r="I2" s="151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20.25">
      <c r="A3" s="149">
        <v>3</v>
      </c>
      <c r="B3" s="152" t="s">
        <v>189</v>
      </c>
      <c r="C3" s="150"/>
      <c r="D3" s="150"/>
      <c r="E3" s="150"/>
      <c r="F3" s="150"/>
      <c r="G3" s="150"/>
      <c r="H3" s="151"/>
      <c r="I3" s="153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4" ht="13.5" thickBot="1">
      <c r="A4" s="149">
        <v>4</v>
      </c>
      <c r="B4" s="154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7"/>
      <c r="W4" s="7"/>
      <c r="X4" s="7"/>
    </row>
    <row r="5" spans="1:24" ht="13.5" thickTop="1">
      <c r="A5" s="149">
        <v>5</v>
      </c>
      <c r="B5" s="157"/>
      <c r="C5" s="158"/>
      <c r="D5" s="158"/>
      <c r="E5" s="159"/>
      <c r="F5" s="160"/>
      <c r="G5" s="159"/>
      <c r="H5" s="160" t="s">
        <v>190</v>
      </c>
      <c r="I5" s="159"/>
      <c r="J5" s="159"/>
      <c r="K5" s="159"/>
      <c r="L5" s="159"/>
      <c r="M5" s="159"/>
      <c r="N5" s="159"/>
      <c r="O5" s="159"/>
      <c r="P5" s="159"/>
      <c r="Q5" s="161"/>
      <c r="S5" s="204" t="s">
        <v>191</v>
      </c>
      <c r="T5" s="191"/>
      <c r="U5" s="192"/>
      <c r="V5" s="191" t="s">
        <v>192</v>
      </c>
      <c r="W5" s="193">
        <v>10</v>
      </c>
      <c r="X5" s="216" t="s">
        <v>186</v>
      </c>
    </row>
    <row r="6" spans="1:24" ht="14.25" thickBot="1">
      <c r="A6" s="149">
        <v>6</v>
      </c>
      <c r="B6" s="162" t="s">
        <v>193</v>
      </c>
      <c r="C6" s="163" t="s">
        <v>194</v>
      </c>
      <c r="D6" s="164">
        <v>5</v>
      </c>
      <c r="E6" s="164">
        <v>10</v>
      </c>
      <c r="F6" s="165">
        <v>20</v>
      </c>
      <c r="G6" s="165">
        <v>30</v>
      </c>
      <c r="H6" s="165">
        <v>40</v>
      </c>
      <c r="I6" s="165">
        <v>60</v>
      </c>
      <c r="J6" s="165">
        <v>80</v>
      </c>
      <c r="K6" s="165">
        <v>100</v>
      </c>
      <c r="L6" s="165">
        <v>120</v>
      </c>
      <c r="M6" s="165">
        <v>140</v>
      </c>
      <c r="N6" s="165">
        <v>160</v>
      </c>
      <c r="O6" s="165" t="s">
        <v>188</v>
      </c>
      <c r="P6" s="165" t="s">
        <v>195</v>
      </c>
      <c r="Q6" s="166" t="s">
        <v>196</v>
      </c>
      <c r="S6" s="205" t="s">
        <v>197</v>
      </c>
      <c r="T6" s="206"/>
      <c r="U6" s="190"/>
      <c r="V6" s="194" t="s">
        <v>198</v>
      </c>
      <c r="W6" s="195" t="s">
        <v>196</v>
      </c>
      <c r="X6" s="212" t="s">
        <v>43</v>
      </c>
    </row>
    <row r="7" spans="1:24" ht="15.75" thickTop="1">
      <c r="A7" s="149">
        <v>7</v>
      </c>
      <c r="B7" s="167">
        <v>0.5</v>
      </c>
      <c r="C7" s="168">
        <v>21.3</v>
      </c>
      <c r="D7" s="169">
        <v>1.65</v>
      </c>
      <c r="E7" s="170">
        <v>2.11</v>
      </c>
      <c r="F7" s="159" t="s">
        <v>62</v>
      </c>
      <c r="G7" s="171">
        <v>2.41</v>
      </c>
      <c r="H7" s="171">
        <v>2.77</v>
      </c>
      <c r="I7" s="159" t="s">
        <v>62</v>
      </c>
      <c r="J7" s="171">
        <v>3.73</v>
      </c>
      <c r="K7" s="159" t="s">
        <v>62</v>
      </c>
      <c r="L7" s="172">
        <v>0</v>
      </c>
      <c r="M7" s="159" t="s">
        <v>62</v>
      </c>
      <c r="N7" s="171">
        <v>4.78</v>
      </c>
      <c r="O7" s="171">
        <v>2.77</v>
      </c>
      <c r="P7" s="171">
        <v>3.73</v>
      </c>
      <c r="Q7" s="173">
        <v>7.47</v>
      </c>
      <c r="S7" s="197" t="s">
        <v>199</v>
      </c>
      <c r="T7" s="7" t="s">
        <v>200</v>
      </c>
      <c r="U7" s="7"/>
      <c r="V7" s="7"/>
      <c r="W7" s="198" t="s">
        <v>201</v>
      </c>
      <c r="X7" s="199" t="s">
        <v>187</v>
      </c>
    </row>
    <row r="8" spans="1:24" ht="15">
      <c r="A8" s="149">
        <v>8</v>
      </c>
      <c r="B8" s="174">
        <v>0.75</v>
      </c>
      <c r="C8" s="175">
        <v>26.7</v>
      </c>
      <c r="D8" s="176">
        <v>1.65</v>
      </c>
      <c r="E8" s="177">
        <v>2.11</v>
      </c>
      <c r="F8" s="178" t="s">
        <v>62</v>
      </c>
      <c r="G8" s="179">
        <v>2.41</v>
      </c>
      <c r="H8" s="179">
        <v>2.87</v>
      </c>
      <c r="I8" s="178" t="s">
        <v>62</v>
      </c>
      <c r="J8" s="179">
        <v>3.91</v>
      </c>
      <c r="K8" s="178" t="s">
        <v>62</v>
      </c>
      <c r="L8" s="178">
        <v>0</v>
      </c>
      <c r="M8" s="178" t="s">
        <v>62</v>
      </c>
      <c r="N8" s="179">
        <v>5.56</v>
      </c>
      <c r="O8" s="179">
        <v>2.87</v>
      </c>
      <c r="P8" s="179">
        <v>3.91</v>
      </c>
      <c r="Q8" s="180">
        <v>7.82</v>
      </c>
      <c r="S8" s="197" t="s">
        <v>202</v>
      </c>
      <c r="T8" s="7" t="s">
        <v>203</v>
      </c>
      <c r="U8" s="7"/>
      <c r="V8" s="7"/>
      <c r="W8" s="198">
        <v>406.4</v>
      </c>
      <c r="X8" s="199" t="s">
        <v>187</v>
      </c>
    </row>
    <row r="9" spans="1:24" ht="13.5" thickBot="1">
      <c r="A9" s="149">
        <v>9</v>
      </c>
      <c r="B9" s="181">
        <v>1</v>
      </c>
      <c r="C9" s="175">
        <v>33.4</v>
      </c>
      <c r="D9" s="176">
        <v>1.65</v>
      </c>
      <c r="E9" s="177">
        <v>2.77</v>
      </c>
      <c r="F9" s="178" t="s">
        <v>62</v>
      </c>
      <c r="G9" s="179">
        <v>2.9</v>
      </c>
      <c r="H9" s="179">
        <v>3.38</v>
      </c>
      <c r="I9" s="178" t="s">
        <v>62</v>
      </c>
      <c r="J9" s="179">
        <v>4.55</v>
      </c>
      <c r="K9" s="178" t="s">
        <v>62</v>
      </c>
      <c r="L9" s="178">
        <v>0</v>
      </c>
      <c r="M9" s="178" t="s">
        <v>62</v>
      </c>
      <c r="N9" s="179">
        <v>6.35</v>
      </c>
      <c r="O9" s="179">
        <v>3.38</v>
      </c>
      <c r="P9" s="179">
        <v>4.55</v>
      </c>
      <c r="Q9" s="180">
        <v>9.09</v>
      </c>
      <c r="S9" s="200" t="s">
        <v>204</v>
      </c>
      <c r="T9" s="201" t="s">
        <v>205</v>
      </c>
      <c r="U9" s="201"/>
      <c r="V9" s="201"/>
      <c r="W9" s="202" t="s">
        <v>201</v>
      </c>
      <c r="X9" s="203" t="s">
        <v>187</v>
      </c>
    </row>
    <row r="10" spans="1:24" ht="13.5" thickTop="1">
      <c r="A10" s="149">
        <v>10</v>
      </c>
      <c r="B10" s="174">
        <v>1.25</v>
      </c>
      <c r="C10" s="175">
        <v>42.2</v>
      </c>
      <c r="D10" s="176">
        <v>1.65</v>
      </c>
      <c r="E10" s="177">
        <v>2.77</v>
      </c>
      <c r="F10" s="178"/>
      <c r="G10" s="179">
        <v>2.97</v>
      </c>
      <c r="H10" s="179">
        <v>3.56</v>
      </c>
      <c r="I10" s="178"/>
      <c r="J10" s="179">
        <v>4.85</v>
      </c>
      <c r="K10" s="178"/>
      <c r="L10" s="178"/>
      <c r="M10" s="178"/>
      <c r="N10" s="179">
        <v>6.35</v>
      </c>
      <c r="O10" s="179">
        <v>3.56</v>
      </c>
      <c r="P10" s="179">
        <v>4.85</v>
      </c>
      <c r="Q10" s="180">
        <v>9.7</v>
      </c>
      <c r="S10" s="146"/>
      <c r="T10" s="7"/>
      <c r="U10" s="7"/>
      <c r="V10" s="7"/>
      <c r="W10" s="156"/>
      <c r="X10" s="211"/>
    </row>
    <row r="11" spans="1:19" ht="13.5" thickBot="1">
      <c r="A11" s="149">
        <v>11</v>
      </c>
      <c r="B11" s="174">
        <v>1.5</v>
      </c>
      <c r="C11" s="175">
        <v>48.3</v>
      </c>
      <c r="D11" s="176">
        <v>1.65</v>
      </c>
      <c r="E11" s="177">
        <v>2.77</v>
      </c>
      <c r="F11" s="178" t="s">
        <v>62</v>
      </c>
      <c r="G11" s="179">
        <v>3.18</v>
      </c>
      <c r="H11" s="179">
        <v>3.68</v>
      </c>
      <c r="I11" s="178" t="s">
        <v>62</v>
      </c>
      <c r="J11" s="179">
        <v>5.08</v>
      </c>
      <c r="K11" s="178" t="s">
        <v>62</v>
      </c>
      <c r="L11" s="178">
        <v>0</v>
      </c>
      <c r="M11" s="178" t="s">
        <v>62</v>
      </c>
      <c r="N11" s="179">
        <v>7.14</v>
      </c>
      <c r="O11" s="179">
        <v>3.68</v>
      </c>
      <c r="P11" s="179">
        <v>5.08</v>
      </c>
      <c r="Q11" s="180">
        <v>10.15</v>
      </c>
      <c r="S11" s="155"/>
    </row>
    <row r="12" spans="1:24" ht="13.5" thickTop="1">
      <c r="A12" s="149">
        <v>12</v>
      </c>
      <c r="B12" s="181">
        <v>2</v>
      </c>
      <c r="C12" s="175">
        <v>60.3</v>
      </c>
      <c r="D12" s="176">
        <v>1.65</v>
      </c>
      <c r="E12" s="177">
        <v>2.77</v>
      </c>
      <c r="F12" s="178" t="s">
        <v>62</v>
      </c>
      <c r="G12" s="179">
        <v>3.18</v>
      </c>
      <c r="H12" s="179">
        <v>3.91</v>
      </c>
      <c r="I12" s="178" t="s">
        <v>62</v>
      </c>
      <c r="J12" s="179">
        <v>5.54</v>
      </c>
      <c r="K12" s="178" t="s">
        <v>62</v>
      </c>
      <c r="L12" s="178">
        <v>0</v>
      </c>
      <c r="M12" s="178" t="s">
        <v>62</v>
      </c>
      <c r="N12" s="179">
        <v>8.74</v>
      </c>
      <c r="O12" s="179">
        <v>3.91</v>
      </c>
      <c r="P12" s="179">
        <v>5.54</v>
      </c>
      <c r="Q12" s="180">
        <v>11.07</v>
      </c>
      <c r="S12" s="204" t="s">
        <v>191</v>
      </c>
      <c r="T12" s="191"/>
      <c r="U12" s="192"/>
      <c r="V12" s="191" t="s">
        <v>192</v>
      </c>
      <c r="W12" s="193">
        <v>16</v>
      </c>
      <c r="X12" s="216" t="s">
        <v>186</v>
      </c>
    </row>
    <row r="13" spans="1:24" ht="12.75">
      <c r="A13" s="149">
        <v>13</v>
      </c>
      <c r="B13" s="174">
        <v>2.5</v>
      </c>
      <c r="C13" s="175">
        <v>73</v>
      </c>
      <c r="D13" s="176">
        <v>2.11</v>
      </c>
      <c r="E13" s="177">
        <v>3.05</v>
      </c>
      <c r="F13" s="178"/>
      <c r="G13" s="179">
        <v>4.78</v>
      </c>
      <c r="H13" s="179">
        <v>5.16</v>
      </c>
      <c r="I13" s="178"/>
      <c r="J13" s="179">
        <v>7.01</v>
      </c>
      <c r="K13" s="178"/>
      <c r="L13" s="178"/>
      <c r="M13" s="178"/>
      <c r="N13" s="179">
        <v>9.53</v>
      </c>
      <c r="O13" s="179">
        <v>5.16</v>
      </c>
      <c r="P13" s="179">
        <v>7.01</v>
      </c>
      <c r="Q13" s="180">
        <v>14.02</v>
      </c>
      <c r="S13" s="221"/>
      <c r="T13" s="146"/>
      <c r="U13" s="7"/>
      <c r="V13" s="146"/>
      <c r="W13" s="222"/>
      <c r="X13" s="220"/>
    </row>
    <row r="14" spans="1:24" ht="12.75">
      <c r="A14" s="149">
        <v>14</v>
      </c>
      <c r="B14" s="181">
        <v>3</v>
      </c>
      <c r="C14" s="175">
        <v>88.9</v>
      </c>
      <c r="D14" s="176">
        <v>2.11</v>
      </c>
      <c r="E14" s="177">
        <v>3.05</v>
      </c>
      <c r="F14" s="178" t="s">
        <v>62</v>
      </c>
      <c r="G14" s="179">
        <v>4.78</v>
      </c>
      <c r="H14" s="179">
        <v>5.49</v>
      </c>
      <c r="I14" s="178" t="s">
        <v>62</v>
      </c>
      <c r="J14" s="179">
        <v>7.62</v>
      </c>
      <c r="K14" s="178" t="s">
        <v>62</v>
      </c>
      <c r="L14" s="178">
        <v>0</v>
      </c>
      <c r="M14" s="178" t="s">
        <v>62</v>
      </c>
      <c r="N14" s="179">
        <v>11.13</v>
      </c>
      <c r="O14" s="179">
        <v>5.49</v>
      </c>
      <c r="P14" s="179">
        <v>7.62</v>
      </c>
      <c r="Q14" s="180">
        <v>15.24</v>
      </c>
      <c r="S14" s="205" t="s">
        <v>206</v>
      </c>
      <c r="T14" s="206"/>
      <c r="U14" s="190"/>
      <c r="V14" s="194" t="s">
        <v>198</v>
      </c>
      <c r="W14" s="195">
        <v>81</v>
      </c>
      <c r="X14" s="196"/>
    </row>
    <row r="15" spans="1:24" ht="12.75">
      <c r="A15" s="149">
        <v>15</v>
      </c>
      <c r="B15" s="174">
        <v>3.5</v>
      </c>
      <c r="C15" s="175">
        <v>101.6</v>
      </c>
      <c r="D15" s="176">
        <v>2.11</v>
      </c>
      <c r="E15" s="177">
        <v>3.05</v>
      </c>
      <c r="F15" s="178"/>
      <c r="G15" s="179">
        <v>4.78</v>
      </c>
      <c r="H15" s="179">
        <v>5.74</v>
      </c>
      <c r="I15" s="178"/>
      <c r="J15" s="179">
        <v>8.08</v>
      </c>
      <c r="K15" s="178"/>
      <c r="L15" s="178"/>
      <c r="M15" s="178"/>
      <c r="N15" s="179"/>
      <c r="O15" s="179">
        <v>5.74</v>
      </c>
      <c r="P15" s="179">
        <v>8.08</v>
      </c>
      <c r="Q15" s="180"/>
      <c r="S15" s="223"/>
      <c r="T15" s="224"/>
      <c r="U15" s="7"/>
      <c r="V15" s="211"/>
      <c r="W15" s="213"/>
      <c r="X15" s="199"/>
    </row>
    <row r="16" spans="1:24" ht="15">
      <c r="A16" s="149">
        <v>16</v>
      </c>
      <c r="B16" s="181">
        <v>4</v>
      </c>
      <c r="C16" s="175">
        <v>114.3</v>
      </c>
      <c r="D16" s="176">
        <v>2.11</v>
      </c>
      <c r="E16" s="177">
        <v>3.05</v>
      </c>
      <c r="F16" s="178" t="s">
        <v>62</v>
      </c>
      <c r="G16" s="179">
        <v>4.78</v>
      </c>
      <c r="H16" s="179">
        <v>6.02</v>
      </c>
      <c r="I16" s="178" t="s">
        <v>62</v>
      </c>
      <c r="J16" s="179">
        <v>8.56</v>
      </c>
      <c r="K16" s="178" t="s">
        <v>62</v>
      </c>
      <c r="L16" s="179">
        <v>11.13</v>
      </c>
      <c r="M16" s="178" t="s">
        <v>62</v>
      </c>
      <c r="N16" s="179">
        <v>13.49</v>
      </c>
      <c r="O16" s="179">
        <v>6.02</v>
      </c>
      <c r="P16" s="179">
        <v>8.56</v>
      </c>
      <c r="Q16" s="180">
        <v>17.12</v>
      </c>
      <c r="S16" s="197" t="s">
        <v>199</v>
      </c>
      <c r="T16" s="7" t="s">
        <v>200</v>
      </c>
      <c r="U16" s="7"/>
      <c r="V16" s="7"/>
      <c r="W16" s="198" t="s">
        <v>201</v>
      </c>
      <c r="X16" s="199" t="s">
        <v>187</v>
      </c>
    </row>
    <row r="17" spans="1:24" ht="15">
      <c r="A17" s="149">
        <v>17</v>
      </c>
      <c r="B17" s="181">
        <v>5</v>
      </c>
      <c r="C17" s="175">
        <v>141.3</v>
      </c>
      <c r="D17" s="176">
        <v>2.77</v>
      </c>
      <c r="E17" s="177">
        <v>3.4</v>
      </c>
      <c r="F17" s="210" t="s">
        <v>62</v>
      </c>
      <c r="G17" s="210" t="s">
        <v>62</v>
      </c>
      <c r="H17" s="179">
        <v>6.55</v>
      </c>
      <c r="I17" s="210" t="s">
        <v>62</v>
      </c>
      <c r="J17" s="179">
        <v>9.53</v>
      </c>
      <c r="K17" s="210" t="s">
        <v>62</v>
      </c>
      <c r="L17" s="179">
        <v>12.7</v>
      </c>
      <c r="M17" s="210" t="s">
        <v>62</v>
      </c>
      <c r="N17" s="179">
        <v>15.88</v>
      </c>
      <c r="O17" s="179">
        <v>6.55</v>
      </c>
      <c r="P17" s="179">
        <v>9.53</v>
      </c>
      <c r="Q17" s="180">
        <v>19.05</v>
      </c>
      <c r="S17" s="197" t="s">
        <v>202</v>
      </c>
      <c r="T17" s="7" t="s">
        <v>203</v>
      </c>
      <c r="U17" s="7"/>
      <c r="V17" s="7"/>
      <c r="W17" s="198">
        <v>559</v>
      </c>
      <c r="X17" s="199" t="s">
        <v>187</v>
      </c>
    </row>
    <row r="18" spans="1:24" ht="13.5" thickBot="1">
      <c r="A18" s="149">
        <v>18</v>
      </c>
      <c r="B18" s="181">
        <v>6</v>
      </c>
      <c r="C18" s="175">
        <v>168.3</v>
      </c>
      <c r="D18" s="176">
        <v>2.77</v>
      </c>
      <c r="E18" s="177">
        <v>3.4</v>
      </c>
      <c r="F18" s="178" t="s">
        <v>62</v>
      </c>
      <c r="G18" s="178" t="s">
        <v>62</v>
      </c>
      <c r="H18" s="179">
        <v>7.11</v>
      </c>
      <c r="I18" s="178" t="s">
        <v>62</v>
      </c>
      <c r="J18" s="179">
        <v>10.97</v>
      </c>
      <c r="K18" s="178" t="s">
        <v>62</v>
      </c>
      <c r="L18" s="179">
        <v>14.27</v>
      </c>
      <c r="M18" s="178" t="s">
        <v>62</v>
      </c>
      <c r="N18" s="179">
        <v>18.26</v>
      </c>
      <c r="O18" s="179">
        <v>7.11</v>
      </c>
      <c r="P18" s="179">
        <v>10.97</v>
      </c>
      <c r="Q18" s="180">
        <v>21.95</v>
      </c>
      <c r="S18" s="200" t="s">
        <v>204</v>
      </c>
      <c r="T18" s="201" t="s">
        <v>205</v>
      </c>
      <c r="U18" s="201"/>
      <c r="V18" s="201"/>
      <c r="W18" s="202" t="s">
        <v>201</v>
      </c>
      <c r="X18" s="203" t="s">
        <v>187</v>
      </c>
    </row>
    <row r="19" spans="1:19" ht="13.5" thickTop="1">
      <c r="A19" s="149">
        <v>19</v>
      </c>
      <c r="B19" s="181">
        <v>8</v>
      </c>
      <c r="C19" s="175">
        <v>219.1</v>
      </c>
      <c r="D19" s="176">
        <v>2.77</v>
      </c>
      <c r="E19" s="177">
        <v>3.76</v>
      </c>
      <c r="F19" s="179">
        <v>6.35</v>
      </c>
      <c r="G19" s="179">
        <v>7.04</v>
      </c>
      <c r="H19" s="179">
        <v>8.18</v>
      </c>
      <c r="I19" s="179">
        <v>10.31</v>
      </c>
      <c r="J19" s="179">
        <v>12.7</v>
      </c>
      <c r="K19" s="179">
        <v>15.09</v>
      </c>
      <c r="L19" s="179">
        <v>18.26</v>
      </c>
      <c r="M19" s="179">
        <v>20.62</v>
      </c>
      <c r="N19" s="179">
        <v>23.01</v>
      </c>
      <c r="O19" s="179">
        <v>8.18</v>
      </c>
      <c r="P19" s="179">
        <v>12.7</v>
      </c>
      <c r="Q19" s="180">
        <v>22.23</v>
      </c>
      <c r="S19" t="s">
        <v>207</v>
      </c>
    </row>
    <row r="20" spans="1:17" ht="12.75">
      <c r="A20" s="149">
        <v>20</v>
      </c>
      <c r="B20" s="181">
        <v>10</v>
      </c>
      <c r="C20" s="175">
        <v>273</v>
      </c>
      <c r="D20" s="176">
        <v>3.4</v>
      </c>
      <c r="E20" s="177">
        <v>4.19</v>
      </c>
      <c r="F20" s="179">
        <v>6.35</v>
      </c>
      <c r="G20" s="179">
        <v>7.8</v>
      </c>
      <c r="H20" s="179">
        <v>9.27</v>
      </c>
      <c r="I20" s="179">
        <v>12.7</v>
      </c>
      <c r="J20" s="179">
        <v>15.09</v>
      </c>
      <c r="K20" s="179">
        <v>18.26</v>
      </c>
      <c r="L20" s="179">
        <v>21.44</v>
      </c>
      <c r="M20" s="179">
        <v>25.4</v>
      </c>
      <c r="N20" s="179">
        <v>28.58</v>
      </c>
      <c r="O20" s="179">
        <v>9.27</v>
      </c>
      <c r="P20" s="179">
        <v>12.7</v>
      </c>
      <c r="Q20" s="180">
        <v>25.4</v>
      </c>
    </row>
    <row r="21" spans="1:19" ht="12.75">
      <c r="A21" s="149">
        <v>21</v>
      </c>
      <c r="B21" s="181">
        <v>12</v>
      </c>
      <c r="C21" s="175">
        <v>323.8</v>
      </c>
      <c r="D21" s="176">
        <v>3.96</v>
      </c>
      <c r="E21" s="177">
        <v>4.57</v>
      </c>
      <c r="F21" s="179">
        <v>6.35</v>
      </c>
      <c r="G21" s="179">
        <v>8.38</v>
      </c>
      <c r="H21" s="179">
        <v>10.31</v>
      </c>
      <c r="I21" s="179">
        <v>14.27</v>
      </c>
      <c r="J21" s="179">
        <v>17.48</v>
      </c>
      <c r="K21" s="179">
        <v>21.44</v>
      </c>
      <c r="L21" s="179">
        <v>25.4</v>
      </c>
      <c r="M21" s="179">
        <v>28.58</v>
      </c>
      <c r="N21" s="179">
        <v>33.32</v>
      </c>
      <c r="O21" s="179">
        <v>9.53</v>
      </c>
      <c r="P21" s="179">
        <v>12.7</v>
      </c>
      <c r="Q21" s="180">
        <v>25.4</v>
      </c>
      <c r="S21" s="155"/>
    </row>
    <row r="22" spans="1:17" ht="12.75">
      <c r="A22" s="149">
        <v>22</v>
      </c>
      <c r="B22" s="181">
        <v>14</v>
      </c>
      <c r="C22" s="175">
        <v>355.6</v>
      </c>
      <c r="D22" s="176">
        <v>3.96</v>
      </c>
      <c r="E22" s="177">
        <v>6.35</v>
      </c>
      <c r="F22" s="179">
        <v>7.92</v>
      </c>
      <c r="G22" s="179">
        <v>9.53</v>
      </c>
      <c r="H22" s="179">
        <v>11.13</v>
      </c>
      <c r="I22" s="179">
        <v>15.09</v>
      </c>
      <c r="J22" s="179">
        <v>19.05</v>
      </c>
      <c r="K22" s="179">
        <v>23.83</v>
      </c>
      <c r="L22" s="179">
        <v>27.79</v>
      </c>
      <c r="M22" s="179">
        <v>31.75</v>
      </c>
      <c r="N22" s="179">
        <v>35.71</v>
      </c>
      <c r="O22" s="179">
        <v>9.53</v>
      </c>
      <c r="P22" s="179">
        <v>12.7</v>
      </c>
      <c r="Q22" s="182" t="s">
        <v>62</v>
      </c>
    </row>
    <row r="23" spans="1:17" ht="12.75">
      <c r="A23" s="149">
        <v>23</v>
      </c>
      <c r="B23" s="181">
        <v>16</v>
      </c>
      <c r="C23" s="175">
        <v>406.4</v>
      </c>
      <c r="D23" s="176">
        <v>4.19</v>
      </c>
      <c r="E23" s="177">
        <v>6.35</v>
      </c>
      <c r="F23" s="179">
        <v>7.92</v>
      </c>
      <c r="G23" s="179">
        <v>9.53</v>
      </c>
      <c r="H23" s="179">
        <v>12.7</v>
      </c>
      <c r="I23" s="179">
        <v>16.66</v>
      </c>
      <c r="J23" s="179">
        <v>21.44</v>
      </c>
      <c r="K23" s="179">
        <v>26.19</v>
      </c>
      <c r="L23" s="179">
        <v>30.96</v>
      </c>
      <c r="M23" s="179">
        <v>36.53</v>
      </c>
      <c r="N23" s="179">
        <v>40.49</v>
      </c>
      <c r="O23" s="179">
        <v>9.53</v>
      </c>
      <c r="P23" s="179">
        <v>12.7</v>
      </c>
      <c r="Q23" s="182" t="s">
        <v>62</v>
      </c>
    </row>
    <row r="24" spans="1:17" ht="12.75">
      <c r="A24" s="149">
        <v>24</v>
      </c>
      <c r="B24" s="181">
        <v>18</v>
      </c>
      <c r="C24" s="175">
        <v>457</v>
      </c>
      <c r="D24" s="176">
        <v>4.19</v>
      </c>
      <c r="E24" s="177">
        <v>6.35</v>
      </c>
      <c r="F24" s="179">
        <v>7.92</v>
      </c>
      <c r="G24" s="179">
        <v>11.13</v>
      </c>
      <c r="H24" s="179">
        <v>14.27</v>
      </c>
      <c r="I24" s="179">
        <v>19.05</v>
      </c>
      <c r="J24" s="179">
        <v>23.83</v>
      </c>
      <c r="K24" s="179">
        <v>29.36</v>
      </c>
      <c r="L24" s="179">
        <v>34.93</v>
      </c>
      <c r="M24" s="179">
        <v>39.67</v>
      </c>
      <c r="N24" s="179">
        <v>45.24</v>
      </c>
      <c r="O24" s="179">
        <v>9.53</v>
      </c>
      <c r="P24" s="179">
        <v>12.7</v>
      </c>
      <c r="Q24" s="182" t="s">
        <v>62</v>
      </c>
    </row>
    <row r="25" spans="1:17" ht="12.75">
      <c r="A25" s="149">
        <v>25</v>
      </c>
      <c r="B25" s="181">
        <v>20</v>
      </c>
      <c r="C25" s="175">
        <v>508</v>
      </c>
      <c r="D25" s="176">
        <v>4.78</v>
      </c>
      <c r="E25" s="177">
        <v>6.35</v>
      </c>
      <c r="F25" s="179">
        <v>9.53</v>
      </c>
      <c r="G25" s="179">
        <v>12.7</v>
      </c>
      <c r="H25" s="179">
        <v>15.09</v>
      </c>
      <c r="I25" s="179">
        <v>20.62</v>
      </c>
      <c r="J25" s="179">
        <v>26.19</v>
      </c>
      <c r="K25" s="179">
        <v>32.54</v>
      </c>
      <c r="L25" s="179">
        <v>38.1</v>
      </c>
      <c r="M25" s="179">
        <v>44.45</v>
      </c>
      <c r="N25" s="179">
        <v>50.01</v>
      </c>
      <c r="O25" s="179">
        <v>9.53</v>
      </c>
      <c r="P25" s="179">
        <v>12.7</v>
      </c>
      <c r="Q25" s="182" t="s">
        <v>62</v>
      </c>
    </row>
    <row r="26" spans="1:17" ht="12.75">
      <c r="A26" s="149">
        <v>26</v>
      </c>
      <c r="B26" s="181">
        <v>22</v>
      </c>
      <c r="C26" s="175">
        <v>559</v>
      </c>
      <c r="D26" s="183">
        <v>4.78</v>
      </c>
      <c r="E26" s="177">
        <v>6.35</v>
      </c>
      <c r="F26" s="179">
        <v>9.53</v>
      </c>
      <c r="G26" s="179">
        <v>12.7</v>
      </c>
      <c r="H26" s="178" t="s">
        <v>62</v>
      </c>
      <c r="I26" s="179">
        <v>22.23</v>
      </c>
      <c r="J26" s="179">
        <v>28.58</v>
      </c>
      <c r="K26" s="179">
        <v>34.93</v>
      </c>
      <c r="L26" s="179">
        <v>41.28</v>
      </c>
      <c r="M26" s="179">
        <v>47.63</v>
      </c>
      <c r="N26" s="179">
        <v>53.98</v>
      </c>
      <c r="O26" s="179">
        <v>9.53</v>
      </c>
      <c r="P26" s="179">
        <v>12.7</v>
      </c>
      <c r="Q26" s="182" t="s">
        <v>62</v>
      </c>
    </row>
    <row r="27" spans="1:17" ht="12.75">
      <c r="A27" s="149">
        <v>27</v>
      </c>
      <c r="B27" s="181">
        <v>24</v>
      </c>
      <c r="C27" s="175">
        <v>610</v>
      </c>
      <c r="D27" s="176">
        <v>5.54</v>
      </c>
      <c r="E27" s="177">
        <v>6.35</v>
      </c>
      <c r="F27" s="179">
        <v>9.53</v>
      </c>
      <c r="G27" s="179">
        <v>14.27</v>
      </c>
      <c r="H27" s="179">
        <v>17.48</v>
      </c>
      <c r="I27" s="179">
        <v>24.61</v>
      </c>
      <c r="J27" s="179">
        <v>30.96</v>
      </c>
      <c r="K27" s="179">
        <v>38.89</v>
      </c>
      <c r="L27" s="179">
        <v>46.02</v>
      </c>
      <c r="M27" s="179">
        <v>52.37</v>
      </c>
      <c r="N27" s="179">
        <v>59.54</v>
      </c>
      <c r="O27" s="179">
        <v>9.53</v>
      </c>
      <c r="P27" s="179">
        <v>12.7</v>
      </c>
      <c r="Q27" s="182" t="s">
        <v>62</v>
      </c>
    </row>
    <row r="28" spans="1:17" ht="12.75">
      <c r="A28" s="149">
        <v>28</v>
      </c>
      <c r="B28" s="181">
        <v>26</v>
      </c>
      <c r="C28" s="175">
        <v>660</v>
      </c>
      <c r="D28" s="184" t="s">
        <v>62</v>
      </c>
      <c r="E28" s="177">
        <v>7.92</v>
      </c>
      <c r="F28" s="179">
        <v>12.7</v>
      </c>
      <c r="G28" s="185">
        <v>15.88</v>
      </c>
      <c r="H28" s="178" t="s">
        <v>62</v>
      </c>
      <c r="I28" s="178" t="s">
        <v>62</v>
      </c>
      <c r="J28" s="178" t="s">
        <v>62</v>
      </c>
      <c r="K28" s="178" t="s">
        <v>62</v>
      </c>
      <c r="L28" s="178" t="s">
        <v>62</v>
      </c>
      <c r="M28" s="178" t="s">
        <v>62</v>
      </c>
      <c r="N28" s="178" t="s">
        <v>62</v>
      </c>
      <c r="O28" s="179">
        <v>9.53</v>
      </c>
      <c r="P28" s="179">
        <v>12.7</v>
      </c>
      <c r="Q28" s="182" t="s">
        <v>62</v>
      </c>
    </row>
    <row r="29" spans="1:18" ht="12.75">
      <c r="A29" s="149">
        <v>29</v>
      </c>
      <c r="B29" s="181">
        <v>28</v>
      </c>
      <c r="C29" s="175">
        <v>711</v>
      </c>
      <c r="D29" s="184" t="s">
        <v>62</v>
      </c>
      <c r="E29" s="177">
        <v>7.92</v>
      </c>
      <c r="F29" s="179">
        <v>12.7</v>
      </c>
      <c r="G29" s="178" t="s">
        <v>62</v>
      </c>
      <c r="H29" s="178" t="s">
        <v>62</v>
      </c>
      <c r="I29" s="178" t="s">
        <v>62</v>
      </c>
      <c r="J29" s="178" t="s">
        <v>62</v>
      </c>
      <c r="K29" s="178" t="s">
        <v>62</v>
      </c>
      <c r="L29" s="178" t="s">
        <v>62</v>
      </c>
      <c r="M29" s="178" t="s">
        <v>62</v>
      </c>
      <c r="N29" s="178" t="s">
        <v>62</v>
      </c>
      <c r="O29" s="179">
        <v>9.53</v>
      </c>
      <c r="P29" s="179">
        <v>12.7</v>
      </c>
      <c r="Q29" s="182" t="s">
        <v>62</v>
      </c>
      <c r="R29" s="147"/>
    </row>
    <row r="30" spans="1:18" ht="12.75">
      <c r="A30" s="149">
        <v>30</v>
      </c>
      <c r="B30" s="181">
        <v>30</v>
      </c>
      <c r="C30" s="175">
        <v>762</v>
      </c>
      <c r="D30" s="176">
        <v>6.35</v>
      </c>
      <c r="E30" s="177">
        <v>7.92</v>
      </c>
      <c r="F30" s="179">
        <v>12.7</v>
      </c>
      <c r="G30" s="179">
        <v>15.88</v>
      </c>
      <c r="H30" s="178" t="s">
        <v>62</v>
      </c>
      <c r="I30" s="178" t="s">
        <v>62</v>
      </c>
      <c r="J30" s="178" t="s">
        <v>62</v>
      </c>
      <c r="K30" s="178" t="s">
        <v>62</v>
      </c>
      <c r="L30" s="178" t="s">
        <v>62</v>
      </c>
      <c r="M30" s="178" t="s">
        <v>62</v>
      </c>
      <c r="N30" s="178" t="s">
        <v>62</v>
      </c>
      <c r="O30" s="179">
        <v>9.53</v>
      </c>
      <c r="P30" s="179">
        <v>12.7</v>
      </c>
      <c r="Q30" s="182" t="s">
        <v>62</v>
      </c>
      <c r="R30" s="147"/>
    </row>
    <row r="31" spans="1:18" ht="12.75">
      <c r="A31" s="149">
        <v>31</v>
      </c>
      <c r="B31" s="181">
        <v>32</v>
      </c>
      <c r="C31" s="175">
        <v>813</v>
      </c>
      <c r="D31" s="184" t="s">
        <v>62</v>
      </c>
      <c r="E31" s="177">
        <v>7.92</v>
      </c>
      <c r="F31" s="179">
        <v>12.7</v>
      </c>
      <c r="G31" s="179">
        <v>15.88</v>
      </c>
      <c r="H31" s="179">
        <v>17.48</v>
      </c>
      <c r="I31" s="178" t="s">
        <v>62</v>
      </c>
      <c r="J31" s="178" t="s">
        <v>62</v>
      </c>
      <c r="K31" s="178" t="s">
        <v>62</v>
      </c>
      <c r="L31" s="178" t="s">
        <v>62</v>
      </c>
      <c r="M31" s="178" t="s">
        <v>62</v>
      </c>
      <c r="N31" s="178" t="s">
        <v>62</v>
      </c>
      <c r="O31" s="179">
        <v>9.53</v>
      </c>
      <c r="P31" s="179">
        <v>12.7</v>
      </c>
      <c r="Q31" s="182" t="s">
        <v>62</v>
      </c>
      <c r="R31" s="147"/>
    </row>
    <row r="32" spans="1:18" ht="12.75">
      <c r="A32" s="149">
        <v>32</v>
      </c>
      <c r="B32" s="181">
        <v>34</v>
      </c>
      <c r="C32" s="175">
        <v>864</v>
      </c>
      <c r="D32" s="184" t="s">
        <v>62</v>
      </c>
      <c r="E32" s="177">
        <v>7.92</v>
      </c>
      <c r="F32" s="179">
        <v>12.7</v>
      </c>
      <c r="G32" s="179">
        <v>15.88</v>
      </c>
      <c r="H32" s="179">
        <v>17.48</v>
      </c>
      <c r="I32" s="178" t="s">
        <v>62</v>
      </c>
      <c r="J32" s="178" t="s">
        <v>62</v>
      </c>
      <c r="K32" s="178" t="s">
        <v>62</v>
      </c>
      <c r="L32" s="178" t="s">
        <v>62</v>
      </c>
      <c r="M32" s="178" t="s">
        <v>62</v>
      </c>
      <c r="N32" s="178" t="s">
        <v>62</v>
      </c>
      <c r="O32" s="179">
        <v>9.53</v>
      </c>
      <c r="P32" s="179">
        <v>12.7</v>
      </c>
      <c r="Q32" s="182" t="s">
        <v>62</v>
      </c>
      <c r="R32" s="147"/>
    </row>
    <row r="33" spans="1:18" ht="12.75">
      <c r="A33" s="149">
        <v>33</v>
      </c>
      <c r="B33" s="181">
        <v>36</v>
      </c>
      <c r="C33" s="175">
        <v>914</v>
      </c>
      <c r="D33" s="184" t="s">
        <v>62</v>
      </c>
      <c r="E33" s="179">
        <v>7.92</v>
      </c>
      <c r="F33" s="179">
        <v>12.7</v>
      </c>
      <c r="G33" s="179">
        <v>15.88</v>
      </c>
      <c r="H33" s="179">
        <v>19.05</v>
      </c>
      <c r="I33" s="178" t="s">
        <v>62</v>
      </c>
      <c r="J33" s="178" t="s">
        <v>62</v>
      </c>
      <c r="K33" s="178" t="s">
        <v>62</v>
      </c>
      <c r="L33" s="178" t="s">
        <v>62</v>
      </c>
      <c r="M33" s="178" t="s">
        <v>62</v>
      </c>
      <c r="N33" s="178" t="s">
        <v>62</v>
      </c>
      <c r="O33" s="179">
        <v>9.53</v>
      </c>
      <c r="P33" s="179">
        <v>12.7</v>
      </c>
      <c r="Q33" s="182" t="s">
        <v>62</v>
      </c>
      <c r="R33" s="147"/>
    </row>
    <row r="34" spans="1:18" ht="12.75">
      <c r="A34" s="149">
        <v>34</v>
      </c>
      <c r="B34" s="181">
        <v>38</v>
      </c>
      <c r="C34" s="186">
        <v>965</v>
      </c>
      <c r="D34" s="184" t="s">
        <v>62</v>
      </c>
      <c r="E34" s="178" t="s">
        <v>62</v>
      </c>
      <c r="F34" s="178" t="s">
        <v>62</v>
      </c>
      <c r="G34" s="178" t="s">
        <v>62</v>
      </c>
      <c r="H34" s="178" t="s">
        <v>62</v>
      </c>
      <c r="I34" s="178" t="s">
        <v>62</v>
      </c>
      <c r="J34" s="178" t="s">
        <v>62</v>
      </c>
      <c r="K34" s="178" t="s">
        <v>62</v>
      </c>
      <c r="L34" s="178" t="s">
        <v>62</v>
      </c>
      <c r="M34" s="178" t="s">
        <v>62</v>
      </c>
      <c r="N34" s="178" t="s">
        <v>62</v>
      </c>
      <c r="O34" s="179">
        <v>9.53</v>
      </c>
      <c r="P34" s="179">
        <v>12.7</v>
      </c>
      <c r="Q34" s="182" t="s">
        <v>62</v>
      </c>
      <c r="R34" s="147"/>
    </row>
    <row r="35" spans="1:18" ht="12.75">
      <c r="A35" s="149">
        <v>35</v>
      </c>
      <c r="B35" s="181">
        <v>40</v>
      </c>
      <c r="C35" s="186">
        <v>1016</v>
      </c>
      <c r="D35" s="184" t="s">
        <v>62</v>
      </c>
      <c r="E35" s="178" t="s">
        <v>62</v>
      </c>
      <c r="F35" s="178" t="s">
        <v>62</v>
      </c>
      <c r="G35" s="178" t="s">
        <v>62</v>
      </c>
      <c r="H35" s="178" t="s">
        <v>62</v>
      </c>
      <c r="I35" s="178" t="s">
        <v>62</v>
      </c>
      <c r="J35" s="178" t="s">
        <v>62</v>
      </c>
      <c r="K35" s="178" t="s">
        <v>62</v>
      </c>
      <c r="L35" s="178" t="s">
        <v>62</v>
      </c>
      <c r="M35" s="178" t="s">
        <v>62</v>
      </c>
      <c r="N35" s="178" t="s">
        <v>62</v>
      </c>
      <c r="O35" s="179">
        <v>9.53</v>
      </c>
      <c r="P35" s="179">
        <v>12.7</v>
      </c>
      <c r="Q35" s="182" t="s">
        <v>62</v>
      </c>
      <c r="R35" s="147"/>
    </row>
    <row r="36" spans="1:18" ht="12.75">
      <c r="A36" s="149">
        <v>36</v>
      </c>
      <c r="B36" s="181">
        <v>42</v>
      </c>
      <c r="C36" s="186">
        <v>1067</v>
      </c>
      <c r="D36" s="184" t="s">
        <v>62</v>
      </c>
      <c r="E36" s="178" t="s">
        <v>62</v>
      </c>
      <c r="F36" s="178" t="s">
        <v>62</v>
      </c>
      <c r="G36" s="178" t="s">
        <v>62</v>
      </c>
      <c r="H36" s="178" t="s">
        <v>62</v>
      </c>
      <c r="I36" s="178" t="s">
        <v>62</v>
      </c>
      <c r="J36" s="178" t="s">
        <v>62</v>
      </c>
      <c r="K36" s="178" t="s">
        <v>62</v>
      </c>
      <c r="L36" s="178" t="s">
        <v>62</v>
      </c>
      <c r="M36" s="178" t="s">
        <v>62</v>
      </c>
      <c r="N36" s="178" t="s">
        <v>62</v>
      </c>
      <c r="O36" s="179">
        <v>9.53</v>
      </c>
      <c r="P36" s="179">
        <v>12.7</v>
      </c>
      <c r="Q36" s="182" t="s">
        <v>62</v>
      </c>
      <c r="R36" s="147"/>
    </row>
    <row r="37" spans="1:18" ht="12.75">
      <c r="A37" s="147"/>
      <c r="B37" s="181">
        <v>44</v>
      </c>
      <c r="C37" s="186">
        <v>1118</v>
      </c>
      <c r="D37" s="184" t="s">
        <v>62</v>
      </c>
      <c r="E37" s="178" t="s">
        <v>62</v>
      </c>
      <c r="F37" s="178" t="s">
        <v>62</v>
      </c>
      <c r="G37" s="178" t="s">
        <v>62</v>
      </c>
      <c r="H37" s="178" t="s">
        <v>62</v>
      </c>
      <c r="I37" s="178" t="s">
        <v>62</v>
      </c>
      <c r="J37" s="178" t="s">
        <v>62</v>
      </c>
      <c r="K37" s="178" t="s">
        <v>62</v>
      </c>
      <c r="L37" s="178" t="s">
        <v>62</v>
      </c>
      <c r="M37" s="178" t="s">
        <v>62</v>
      </c>
      <c r="N37" s="178" t="s">
        <v>62</v>
      </c>
      <c r="O37" s="179">
        <v>9.53</v>
      </c>
      <c r="P37" s="179">
        <v>12.7</v>
      </c>
      <c r="Q37" s="182" t="s">
        <v>62</v>
      </c>
      <c r="R37" s="147"/>
    </row>
    <row r="38" spans="1:25" ht="12.75">
      <c r="A38" s="147"/>
      <c r="B38" s="181">
        <v>46</v>
      </c>
      <c r="C38" s="186">
        <v>1168</v>
      </c>
      <c r="D38" s="184" t="s">
        <v>62</v>
      </c>
      <c r="E38" s="178" t="s">
        <v>62</v>
      </c>
      <c r="F38" s="178" t="s">
        <v>62</v>
      </c>
      <c r="G38" s="178" t="s">
        <v>62</v>
      </c>
      <c r="H38" s="178" t="s">
        <v>62</v>
      </c>
      <c r="I38" s="178" t="s">
        <v>62</v>
      </c>
      <c r="J38" s="178" t="s">
        <v>62</v>
      </c>
      <c r="K38" s="178" t="s">
        <v>62</v>
      </c>
      <c r="L38" s="178" t="s">
        <v>62</v>
      </c>
      <c r="M38" s="178" t="s">
        <v>62</v>
      </c>
      <c r="N38" s="178" t="s">
        <v>62</v>
      </c>
      <c r="O38" s="179">
        <v>9.53</v>
      </c>
      <c r="P38" s="179">
        <v>12.7</v>
      </c>
      <c r="Q38" s="182" t="s">
        <v>62</v>
      </c>
      <c r="R38" s="147"/>
      <c r="S38" s="147"/>
      <c r="T38" s="147"/>
      <c r="U38" s="150"/>
      <c r="V38" s="147"/>
      <c r="W38" s="147"/>
      <c r="X38" s="147"/>
      <c r="Y38" s="147"/>
    </row>
    <row r="39" spans="1:25" ht="13.5" thickBot="1">
      <c r="A39" s="147">
        <v>39</v>
      </c>
      <c r="B39" s="187">
        <v>48</v>
      </c>
      <c r="C39" s="188">
        <v>1219</v>
      </c>
      <c r="D39" s="207" t="s">
        <v>62</v>
      </c>
      <c r="E39" s="208" t="s">
        <v>62</v>
      </c>
      <c r="F39" s="208" t="s">
        <v>62</v>
      </c>
      <c r="G39" s="208" t="s">
        <v>62</v>
      </c>
      <c r="H39" s="208" t="s">
        <v>62</v>
      </c>
      <c r="I39" s="208" t="s">
        <v>62</v>
      </c>
      <c r="J39" s="208" t="s">
        <v>62</v>
      </c>
      <c r="K39" s="208" t="s">
        <v>62</v>
      </c>
      <c r="L39" s="208" t="s">
        <v>62</v>
      </c>
      <c r="M39" s="208" t="s">
        <v>62</v>
      </c>
      <c r="N39" s="208" t="s">
        <v>62</v>
      </c>
      <c r="O39" s="189">
        <v>9.53</v>
      </c>
      <c r="P39" s="189">
        <v>12.7</v>
      </c>
      <c r="Q39" s="209" t="s">
        <v>62</v>
      </c>
      <c r="R39" s="147"/>
      <c r="S39" s="147"/>
      <c r="T39" s="147"/>
      <c r="U39" s="150"/>
      <c r="V39" s="147"/>
      <c r="W39" s="147"/>
      <c r="X39" s="147"/>
      <c r="Y39" s="147"/>
    </row>
    <row r="40" spans="1:25" ht="13.5" thickTop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</row>
    <row r="45" ht="12.75">
      <c r="B45" s="214" t="s">
        <v>208</v>
      </c>
    </row>
    <row r="46" spans="2:3" ht="12.75">
      <c r="B46" s="215" t="s">
        <v>209</v>
      </c>
      <c r="C46" s="215" t="s">
        <v>210</v>
      </c>
    </row>
    <row r="47" spans="2:3" ht="13.5" thickBot="1">
      <c r="B47" s="215" t="s">
        <v>186</v>
      </c>
      <c r="C47" s="147"/>
    </row>
    <row r="48" spans="2:3" ht="13.5" thickTop="1">
      <c r="B48" s="217">
        <v>0.5</v>
      </c>
      <c r="C48" s="148">
        <v>5</v>
      </c>
    </row>
    <row r="49" spans="2:3" ht="12.75">
      <c r="B49" s="218">
        <v>0.75</v>
      </c>
      <c r="C49" s="148">
        <v>10</v>
      </c>
    </row>
    <row r="50" spans="2:3" ht="12.75">
      <c r="B50" s="219">
        <v>1</v>
      </c>
      <c r="C50" s="148">
        <v>20</v>
      </c>
    </row>
    <row r="51" spans="2:3" ht="12.75">
      <c r="B51" s="218">
        <v>1.5</v>
      </c>
      <c r="C51" s="148">
        <v>30</v>
      </c>
    </row>
    <row r="52" spans="2:3" ht="12.75">
      <c r="B52" s="219">
        <v>2</v>
      </c>
      <c r="C52" s="148">
        <v>40</v>
      </c>
    </row>
    <row r="53" spans="2:3" ht="12.75">
      <c r="B53" s="219">
        <v>3</v>
      </c>
      <c r="C53" s="148">
        <v>60</v>
      </c>
    </row>
    <row r="54" spans="2:3" ht="12.75">
      <c r="B54" s="219">
        <v>4</v>
      </c>
      <c r="C54" s="148">
        <v>80</v>
      </c>
    </row>
    <row r="55" spans="2:3" ht="12.75">
      <c r="B55" s="219">
        <v>5</v>
      </c>
      <c r="C55" s="148">
        <v>100</v>
      </c>
    </row>
    <row r="56" spans="2:3" ht="12.75">
      <c r="B56" s="219">
        <v>6</v>
      </c>
      <c r="C56" s="148">
        <v>120</v>
      </c>
    </row>
    <row r="57" spans="2:3" ht="12.75">
      <c r="B57" s="219">
        <v>8</v>
      </c>
      <c r="C57" s="148">
        <v>140</v>
      </c>
    </row>
    <row r="58" spans="2:3" ht="12.75">
      <c r="B58" s="219">
        <v>10</v>
      </c>
      <c r="C58" s="148">
        <v>160</v>
      </c>
    </row>
    <row r="59" spans="2:3" ht="12.75">
      <c r="B59" s="219">
        <v>12</v>
      </c>
      <c r="C59" s="148" t="s">
        <v>188</v>
      </c>
    </row>
    <row r="60" spans="2:3" ht="12.75">
      <c r="B60" s="219">
        <v>14</v>
      </c>
      <c r="C60" s="148" t="s">
        <v>195</v>
      </c>
    </row>
    <row r="61" spans="2:3" ht="12.75">
      <c r="B61" s="219">
        <v>16</v>
      </c>
      <c r="C61" s="148" t="s">
        <v>196</v>
      </c>
    </row>
    <row r="62" ht="12.75">
      <c r="B62" s="181">
        <v>18</v>
      </c>
    </row>
    <row r="63" ht="12.75">
      <c r="B63" s="181">
        <v>20</v>
      </c>
    </row>
    <row r="64" ht="12.75">
      <c r="B64" s="181">
        <v>22</v>
      </c>
    </row>
    <row r="65" ht="12.75">
      <c r="B65" s="181">
        <v>24</v>
      </c>
    </row>
    <row r="66" ht="12.75">
      <c r="B66" s="181">
        <v>26</v>
      </c>
    </row>
    <row r="67" ht="12.75">
      <c r="B67" s="181">
        <v>28</v>
      </c>
    </row>
    <row r="68" ht="12.75">
      <c r="B68" s="181">
        <v>30</v>
      </c>
    </row>
    <row r="69" ht="12.75">
      <c r="B69" s="181">
        <v>32</v>
      </c>
    </row>
    <row r="70" ht="12.75">
      <c r="B70" s="181">
        <v>34</v>
      </c>
    </row>
    <row r="71" ht="12.75">
      <c r="B71" s="181">
        <v>36</v>
      </c>
    </row>
    <row r="72" ht="12.75">
      <c r="B72" s="181">
        <v>38</v>
      </c>
    </row>
    <row r="73" ht="12.75">
      <c r="B73" s="181">
        <v>40</v>
      </c>
    </row>
    <row r="74" ht="12.75">
      <c r="B74" s="181">
        <v>42</v>
      </c>
    </row>
    <row r="75" ht="12.75">
      <c r="B75" s="181">
        <v>44</v>
      </c>
    </row>
    <row r="76" ht="12.75">
      <c r="B76" s="181">
        <v>46</v>
      </c>
    </row>
    <row r="77" ht="13.5" thickBot="1">
      <c r="B77" s="187">
        <v>48</v>
      </c>
    </row>
    <row r="78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D2:L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3" width="4.140625" style="0" customWidth="1"/>
    <col min="4" max="4" width="24.7109375" style="0" customWidth="1"/>
    <col min="5" max="5" width="12.7109375" style="147" customWidth="1"/>
    <col min="6" max="6" width="11.421875" style="0" customWidth="1"/>
    <col min="7" max="7" width="19.00390625" style="0" customWidth="1"/>
    <col min="8" max="10" width="11.421875" style="0" customWidth="1"/>
    <col min="11" max="11" width="16.00390625" style="0" customWidth="1"/>
  </cols>
  <sheetData>
    <row r="2" ht="12.75">
      <c r="D2" t="s">
        <v>263</v>
      </c>
    </row>
    <row r="4" ht="14.25">
      <c r="D4" s="472" t="s">
        <v>264</v>
      </c>
    </row>
    <row r="6" ht="23.25">
      <c r="D6" s="473" t="s">
        <v>265</v>
      </c>
    </row>
    <row r="8" ht="14.25" customHeight="1">
      <c r="D8" t="s">
        <v>266</v>
      </c>
    </row>
    <row r="9" ht="14.25" customHeight="1">
      <c r="D9" t="s">
        <v>267</v>
      </c>
    </row>
    <row r="10" ht="14.25" customHeight="1">
      <c r="D10" t="s">
        <v>268</v>
      </c>
    </row>
    <row r="11" ht="14.25" customHeight="1" thickBot="1"/>
    <row r="12" spans="4:12" ht="25.5" customHeight="1" thickTop="1">
      <c r="D12" s="474" t="s">
        <v>269</v>
      </c>
      <c r="E12" s="504" t="s">
        <v>345</v>
      </c>
      <c r="G12" s="474" t="s">
        <v>269</v>
      </c>
      <c r="H12" s="504" t="s">
        <v>345</v>
      </c>
      <c r="K12" s="474" t="s">
        <v>269</v>
      </c>
      <c r="L12" s="504" t="s">
        <v>345</v>
      </c>
    </row>
    <row r="13" spans="4:12" ht="14.25" customHeight="1" thickBot="1">
      <c r="D13" s="476"/>
      <c r="E13" s="477" t="s">
        <v>256</v>
      </c>
      <c r="G13" s="476"/>
      <c r="H13" s="477" t="s">
        <v>256</v>
      </c>
      <c r="K13" s="476"/>
      <c r="L13" s="477" t="s">
        <v>256</v>
      </c>
    </row>
    <row r="14" spans="4:12" ht="14.25" customHeight="1" thickTop="1">
      <c r="D14" s="474" t="s">
        <v>270</v>
      </c>
      <c r="E14" s="475">
        <v>26.04</v>
      </c>
      <c r="G14" s="474" t="s">
        <v>271</v>
      </c>
      <c r="H14" s="475">
        <v>2.016</v>
      </c>
      <c r="K14" s="474" t="s">
        <v>272</v>
      </c>
      <c r="L14" s="475">
        <v>137.37</v>
      </c>
    </row>
    <row r="15" spans="4:12" ht="14.25" customHeight="1">
      <c r="D15" s="478" t="s">
        <v>273</v>
      </c>
      <c r="E15" s="479">
        <v>28.966</v>
      </c>
      <c r="G15" s="480" t="s">
        <v>274</v>
      </c>
      <c r="H15" s="481">
        <v>36.461</v>
      </c>
      <c r="K15" s="480" t="s">
        <v>275</v>
      </c>
      <c r="L15" s="481">
        <v>120.92</v>
      </c>
    </row>
    <row r="16" spans="4:12" ht="14.25" customHeight="1">
      <c r="D16" s="480" t="s">
        <v>276</v>
      </c>
      <c r="E16" s="481">
        <v>17.02</v>
      </c>
      <c r="G16" s="480" t="s">
        <v>277</v>
      </c>
      <c r="H16" s="481">
        <v>34.076</v>
      </c>
      <c r="K16" s="480" t="s">
        <v>278</v>
      </c>
      <c r="L16" s="481">
        <v>86.48</v>
      </c>
    </row>
    <row r="17" spans="4:12" ht="14.25" customHeight="1">
      <c r="D17" s="480" t="s">
        <v>279</v>
      </c>
      <c r="E17" s="481">
        <v>39.948</v>
      </c>
      <c r="G17" s="480" t="s">
        <v>280</v>
      </c>
      <c r="H17" s="481">
        <v>17.01</v>
      </c>
      <c r="K17" s="480" t="s">
        <v>281</v>
      </c>
      <c r="L17" s="481">
        <v>170.93</v>
      </c>
    </row>
    <row r="18" spans="4:12" ht="14.25" customHeight="1">
      <c r="D18" s="480" t="s">
        <v>282</v>
      </c>
      <c r="E18" s="481">
        <v>78.11</v>
      </c>
      <c r="G18" s="480" t="s">
        <v>283</v>
      </c>
      <c r="H18" s="481">
        <v>83.8</v>
      </c>
      <c r="K18" s="480" t="s">
        <v>284</v>
      </c>
      <c r="L18" s="481">
        <v>152.93</v>
      </c>
    </row>
    <row r="19" spans="4:12" ht="14.25" customHeight="1">
      <c r="D19" s="480" t="s">
        <v>285</v>
      </c>
      <c r="E19" s="481">
        <v>58.12</v>
      </c>
      <c r="G19" s="480" t="s">
        <v>286</v>
      </c>
      <c r="H19" s="481">
        <v>16.044</v>
      </c>
      <c r="K19" s="480" t="s">
        <v>287</v>
      </c>
      <c r="L19" s="481">
        <v>102.03</v>
      </c>
    </row>
    <row r="20" spans="4:12" ht="14.25" customHeight="1">
      <c r="D20" s="480" t="s">
        <v>288</v>
      </c>
      <c r="E20" s="481">
        <v>58.12</v>
      </c>
      <c r="G20" s="480" t="s">
        <v>289</v>
      </c>
      <c r="H20" s="481">
        <v>32.04</v>
      </c>
      <c r="K20" s="480" t="s">
        <v>290</v>
      </c>
      <c r="L20" s="481">
        <v>60.05</v>
      </c>
    </row>
    <row r="21" spans="4:12" ht="14.25" customHeight="1">
      <c r="D21" s="480" t="s">
        <v>291</v>
      </c>
      <c r="E21" s="481">
        <v>54.09</v>
      </c>
      <c r="G21" s="480" t="s">
        <v>292</v>
      </c>
      <c r="H21" s="481">
        <v>72.15</v>
      </c>
      <c r="K21" s="480" t="s">
        <v>293</v>
      </c>
      <c r="L21" s="481">
        <v>32.02</v>
      </c>
    </row>
    <row r="22" spans="4:12" ht="14.25" customHeight="1">
      <c r="D22" s="480" t="s">
        <v>294</v>
      </c>
      <c r="E22" s="481">
        <v>56.108</v>
      </c>
      <c r="G22" s="480" t="s">
        <v>295</v>
      </c>
      <c r="H22" s="481">
        <v>50.488</v>
      </c>
      <c r="K22" s="480" t="s">
        <v>296</v>
      </c>
      <c r="L22" s="481">
        <v>64.06</v>
      </c>
    </row>
    <row r="23" spans="4:12" ht="14.25" customHeight="1">
      <c r="D23" s="480" t="s">
        <v>297</v>
      </c>
      <c r="E23" s="481">
        <v>56.108</v>
      </c>
      <c r="G23" s="480" t="s">
        <v>298</v>
      </c>
      <c r="H23" s="481">
        <v>19</v>
      </c>
      <c r="K23" s="480" t="s">
        <v>299</v>
      </c>
      <c r="L23" s="481">
        <v>48.1</v>
      </c>
    </row>
    <row r="24" spans="4:12" ht="14.25" customHeight="1">
      <c r="D24" s="480" t="s">
        <v>300</v>
      </c>
      <c r="E24" s="481">
        <v>56.108</v>
      </c>
      <c r="G24" s="480" t="s">
        <v>301</v>
      </c>
      <c r="H24" s="481">
        <v>20.179</v>
      </c>
      <c r="K24" s="480" t="s">
        <v>302</v>
      </c>
      <c r="L24" s="481">
        <v>92.13</v>
      </c>
    </row>
    <row r="25" spans="4:12" ht="14.25" customHeight="1">
      <c r="D25" s="480" t="s">
        <v>303</v>
      </c>
      <c r="E25" s="481">
        <v>56.108</v>
      </c>
      <c r="G25" s="480" t="s">
        <v>304</v>
      </c>
      <c r="H25" s="481">
        <v>30.006</v>
      </c>
      <c r="K25" s="480" t="s">
        <v>305</v>
      </c>
      <c r="L25" s="481">
        <v>131.3</v>
      </c>
    </row>
    <row r="26" spans="4:12" ht="14.25" customHeight="1">
      <c r="D26" s="480" t="s">
        <v>306</v>
      </c>
      <c r="E26" s="481">
        <v>44.01</v>
      </c>
      <c r="G26" s="478" t="s">
        <v>307</v>
      </c>
      <c r="H26" s="479">
        <v>28.0134</v>
      </c>
      <c r="K26" s="480" t="s">
        <v>308</v>
      </c>
      <c r="L26" s="481">
        <v>18.02</v>
      </c>
    </row>
    <row r="27" spans="4:12" ht="14.25" customHeight="1">
      <c r="D27" s="480" t="s">
        <v>309</v>
      </c>
      <c r="E27" s="481">
        <v>76.13</v>
      </c>
      <c r="G27" s="480" t="s">
        <v>310</v>
      </c>
      <c r="H27" s="481">
        <v>44.012</v>
      </c>
      <c r="K27" s="482"/>
      <c r="L27" s="483"/>
    </row>
    <row r="28" spans="4:12" ht="14.25" customHeight="1">
      <c r="D28" s="480" t="s">
        <v>311</v>
      </c>
      <c r="E28" s="481">
        <v>28.011</v>
      </c>
      <c r="G28" s="480" t="s">
        <v>312</v>
      </c>
      <c r="H28" s="481">
        <v>114.22</v>
      </c>
      <c r="K28" s="482"/>
      <c r="L28" s="483"/>
    </row>
    <row r="29" spans="4:12" ht="14.25" customHeight="1">
      <c r="D29" s="480" t="s">
        <v>313</v>
      </c>
      <c r="E29" s="481">
        <v>70.906</v>
      </c>
      <c r="G29" s="480" t="s">
        <v>314</v>
      </c>
      <c r="H29" s="481">
        <v>31.9988</v>
      </c>
      <c r="K29" s="482"/>
      <c r="L29" s="483"/>
    </row>
    <row r="30" spans="4:12" ht="14.25" customHeight="1">
      <c r="D30" s="480" t="s">
        <v>315</v>
      </c>
      <c r="E30" s="481">
        <v>84.16</v>
      </c>
      <c r="G30" s="480" t="s">
        <v>316</v>
      </c>
      <c r="H30" s="481">
        <v>47.998</v>
      </c>
      <c r="K30" s="482"/>
      <c r="L30" s="483"/>
    </row>
    <row r="31" spans="4:12" ht="14.25" customHeight="1">
      <c r="D31" s="480" t="s">
        <v>317</v>
      </c>
      <c r="E31" s="481">
        <v>2.014</v>
      </c>
      <c r="G31" s="480" t="s">
        <v>318</v>
      </c>
      <c r="H31" s="481">
        <v>72.15</v>
      </c>
      <c r="K31" s="482"/>
      <c r="L31" s="483"/>
    </row>
    <row r="32" spans="4:12" ht="14.25" customHeight="1">
      <c r="D32" s="480" t="s">
        <v>319</v>
      </c>
      <c r="E32" s="481">
        <v>30.07</v>
      </c>
      <c r="G32" s="480" t="s">
        <v>320</v>
      </c>
      <c r="H32" s="481">
        <v>72.15</v>
      </c>
      <c r="K32" s="482"/>
      <c r="L32" s="483"/>
    </row>
    <row r="33" spans="4:12" ht="14.25" customHeight="1">
      <c r="D33" s="480" t="s">
        <v>321</v>
      </c>
      <c r="E33" s="481">
        <v>46.07</v>
      </c>
      <c r="G33" s="480" t="s">
        <v>322</v>
      </c>
      <c r="H33" s="481">
        <v>44.097</v>
      </c>
      <c r="K33" s="482"/>
      <c r="L33" s="483"/>
    </row>
    <row r="34" spans="4:12" ht="14.25" customHeight="1">
      <c r="D34" s="480" t="s">
        <v>323</v>
      </c>
      <c r="E34" s="481">
        <v>64.515</v>
      </c>
      <c r="G34" s="480" t="s">
        <v>324</v>
      </c>
      <c r="H34" s="481">
        <v>42.08</v>
      </c>
      <c r="K34" s="482"/>
      <c r="L34" s="483"/>
    </row>
    <row r="35" spans="4:12" ht="14.25" customHeight="1">
      <c r="D35" s="480" t="s">
        <v>325</v>
      </c>
      <c r="E35" s="481">
        <v>28.054</v>
      </c>
      <c r="G35" s="482"/>
      <c r="H35" s="483"/>
      <c r="K35" s="482"/>
      <c r="L35" s="483"/>
    </row>
    <row r="36" spans="4:12" ht="14.25" customHeight="1">
      <c r="D36" s="480" t="s">
        <v>326</v>
      </c>
      <c r="E36" s="481">
        <v>37.996</v>
      </c>
      <c r="G36" s="482"/>
      <c r="H36" s="483"/>
      <c r="K36" s="482"/>
      <c r="L36" s="483"/>
    </row>
    <row r="37" spans="4:12" ht="14.25" customHeight="1">
      <c r="D37" s="480" t="s">
        <v>327</v>
      </c>
      <c r="E37" s="481">
        <v>4.02</v>
      </c>
      <c r="G37" s="482"/>
      <c r="H37" s="483"/>
      <c r="K37" s="482"/>
      <c r="L37" s="483"/>
    </row>
    <row r="38" spans="4:12" ht="14.25" customHeight="1">
      <c r="D38" s="480" t="s">
        <v>328</v>
      </c>
      <c r="E38" s="481">
        <v>100.2</v>
      </c>
      <c r="G38" s="482"/>
      <c r="H38" s="483"/>
      <c r="K38" s="482"/>
      <c r="L38" s="483"/>
    </row>
    <row r="39" spans="4:12" ht="14.25" customHeight="1">
      <c r="D39" s="480" t="s">
        <v>329</v>
      </c>
      <c r="E39" s="481">
        <v>86.17</v>
      </c>
      <c r="G39" s="482"/>
      <c r="H39" s="483"/>
      <c r="K39" s="482"/>
      <c r="L39" s="483"/>
    </row>
    <row r="40" spans="4:12" ht="14.25" customHeight="1" thickBot="1">
      <c r="D40" s="484" t="s">
        <v>330</v>
      </c>
      <c r="E40" s="485">
        <v>36.47</v>
      </c>
      <c r="G40" s="486"/>
      <c r="H40" s="487"/>
      <c r="K40" s="486"/>
      <c r="L40" s="487"/>
    </row>
    <row r="41" ht="14.25" customHeight="1" thickTop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>
      <c r="H48" s="147"/>
    </row>
  </sheetData>
  <sheetProtection/>
  <hyperlinks>
    <hyperlink ref="D4" r:id="rId1" display="http://www.engineeringtoolbox.com/molecular-weight-gas-vapor-d_1156.htm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L10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.57421875" style="0" customWidth="1"/>
  </cols>
  <sheetData>
    <row r="1" spans="1:12" ht="13.5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13.5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</row>
    <row r="3" spans="1:12" ht="13.5">
      <c r="A3" s="467"/>
      <c r="B3" s="468" t="s">
        <v>258</v>
      </c>
      <c r="C3" s="7" t="s">
        <v>174</v>
      </c>
      <c r="D3" s="7"/>
      <c r="E3" s="7"/>
      <c r="F3" s="7"/>
      <c r="G3" s="7"/>
      <c r="H3" s="467"/>
      <c r="I3" s="467"/>
      <c r="J3" s="467"/>
      <c r="K3" s="467"/>
      <c r="L3" s="467"/>
    </row>
    <row r="4" spans="1:12" ht="13.5">
      <c r="A4" s="467"/>
      <c r="B4" s="467"/>
      <c r="C4" s="58" t="s">
        <v>175</v>
      </c>
      <c r="D4" s="7"/>
      <c r="E4" s="7"/>
      <c r="F4" s="7"/>
      <c r="G4" s="7"/>
      <c r="H4" s="467"/>
      <c r="I4" s="467"/>
      <c r="J4" s="467"/>
      <c r="K4" s="467"/>
      <c r="L4" s="467"/>
    </row>
    <row r="5" spans="1:12" ht="13.5">
      <c r="A5" s="467"/>
      <c r="B5" s="467"/>
      <c r="C5" s="520" t="s">
        <v>259</v>
      </c>
      <c r="D5" s="467"/>
      <c r="E5" s="467"/>
      <c r="F5" s="467"/>
      <c r="G5" s="467"/>
      <c r="H5" s="467"/>
      <c r="I5" s="467"/>
      <c r="J5" s="467"/>
      <c r="K5" s="467"/>
      <c r="L5" s="467"/>
    </row>
    <row r="6" spans="1:12" ht="14.25">
      <c r="A6" s="467"/>
      <c r="B6" s="467"/>
      <c r="C6" s="469" t="s">
        <v>260</v>
      </c>
      <c r="D6" s="467"/>
      <c r="E6" s="467"/>
      <c r="F6" s="467"/>
      <c r="G6" s="467"/>
      <c r="H6" s="467"/>
      <c r="I6" s="467"/>
      <c r="J6" s="467"/>
      <c r="K6" s="467"/>
      <c r="L6" s="467"/>
    </row>
    <row r="7" spans="1:12" ht="13.5">
      <c r="A7" s="467"/>
      <c r="B7" s="467"/>
      <c r="C7" s="520" t="s">
        <v>261</v>
      </c>
      <c r="D7" s="467"/>
      <c r="E7" s="467"/>
      <c r="F7" s="467"/>
      <c r="G7" s="467"/>
      <c r="H7" s="467"/>
      <c r="I7" s="467"/>
      <c r="J7" s="467"/>
      <c r="K7" s="467"/>
      <c r="L7" s="467"/>
    </row>
    <row r="8" spans="1:12" ht="13.5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</row>
    <row r="9" spans="1:12" ht="13.5">
      <c r="A9" s="467"/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</row>
    <row r="10" spans="1:12" ht="13.5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</row>
  </sheetData>
  <sheetProtection/>
  <hyperlinks>
    <hyperlink ref="C6" r:id="rId1" display="www.piping-tools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cp:lastPrinted>2011-02-18T15:43:27Z</cp:lastPrinted>
  <dcterms:created xsi:type="dcterms:W3CDTF">2011-01-21T13:15:37Z</dcterms:created>
  <dcterms:modified xsi:type="dcterms:W3CDTF">2016-04-21T05:11:52Z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